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9420" windowHeight="4560" tabRatio="850" firstSheet="1" activeTab="7"/>
  </bookViews>
  <sheets>
    <sheet name="Leia - Me" sheetId="1" r:id="rId1"/>
    <sheet name="Historico" sheetId="2" r:id="rId2"/>
    <sheet name="Ajuda" sheetId="3" r:id="rId3"/>
    <sheet name="Cadastro" sheetId="4" r:id="rId4"/>
    <sheet name="Contador" sheetId="5" r:id="rId5"/>
    <sheet name="ProprietarioSócios" sheetId="6" r:id="rId6"/>
    <sheet name="Ficha Cadastral" sheetId="7" r:id="rId7"/>
    <sheet name="Controle Pagto Cliente" sheetId="8" r:id="rId8"/>
    <sheet name="Recibo" sheetId="9" r:id="rId9"/>
    <sheet name="Impostos" sheetId="10" r:id="rId10"/>
    <sheet name="Pis" sheetId="11" r:id="rId11"/>
    <sheet name="Impostos em atraso" sheetId="12" r:id="rId12"/>
    <sheet name="DARF" sheetId="13" r:id="rId13"/>
    <sheet name="Simples" sheetId="14" r:id="rId14"/>
    <sheet name="T" sheetId="15" r:id="rId15"/>
    <sheet name="DARF-Simples" sheetId="16" r:id="rId16"/>
    <sheet name="AP Icms" sheetId="17" r:id="rId17"/>
    <sheet name="Contas" sheetId="18" r:id="rId18"/>
    <sheet name="Orçamento" sheetId="19" r:id="rId19"/>
    <sheet name="Contratos" sheetId="20" r:id="rId20"/>
    <sheet name="Estoques" sheetId="21" r:id="rId21"/>
    <sheet name="Ficha Patrimonial" sheetId="22" r:id="rId22"/>
    <sheet name="Plano de Contas Entidades" sheetId="23" r:id="rId23"/>
    <sheet name="Plano de Contas Empresas" sheetId="24" r:id="rId24"/>
    <sheet name="Balancete" sheetId="25" r:id="rId25"/>
    <sheet name="Apuração" sheetId="26" r:id="rId26"/>
    <sheet name="Balanço" sheetId="27" r:id="rId27"/>
    <sheet name="Lucros Prejuizos" sheetId="28" r:id="rId28"/>
    <sheet name="Origens" sheetId="29" r:id="rId29"/>
    <sheet name="Resultado" sheetId="30" r:id="rId30"/>
    <sheet name="Notas" sheetId="31" r:id="rId31"/>
  </sheets>
  <externalReferences>
    <externalReference r:id="rId34"/>
  </externalReferences>
  <definedNames>
    <definedName name="_xlnm.Print_Area" localSheetId="26">'Balanço'!$A:$IV</definedName>
    <definedName name="inss">#REF!</definedName>
    <definedName name="TABLE" localSheetId="2">'Ajuda'!#REF!</definedName>
    <definedName name="TABLE" localSheetId="22">'Plano de Contas Entidades'!#REF!</definedName>
    <definedName name="TABLE_2" localSheetId="2">'Ajuda'!#REF!</definedName>
    <definedName name="TABLE_2" localSheetId="22">'Plano de Contas Entidades'!#REF!</definedName>
  </definedNames>
  <calcPr fullCalcOnLoad="1" fullPrecision="0"/>
</workbook>
</file>

<file path=xl/comments10.xml><?xml version="1.0" encoding="utf-8"?>
<comments xmlns="http://schemas.openxmlformats.org/spreadsheetml/2006/main">
  <authors>
    <author>Valdeci Pires de Medeiros</author>
  </authors>
  <commentList>
    <comment ref="G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1,60% </t>
        </r>
        <r>
          <rPr>
            <sz val="8"/>
            <rFont val="Tahoma"/>
            <family val="0"/>
          </rPr>
          <t xml:space="preserve">&gt; Receita da venda de Combustiveis.
</t>
        </r>
        <r>
          <rPr>
            <b/>
            <sz val="8"/>
            <color indexed="10"/>
            <rFont val="Tahoma"/>
            <family val="2"/>
          </rPr>
          <t xml:space="preserve">8% </t>
        </r>
        <r>
          <rPr>
            <sz val="8"/>
            <rFont val="Tahoma"/>
            <family val="0"/>
          </rPr>
          <t xml:space="preserve">&gt; Receita de Seviço Hospitalar Venda Mercadoria e Produtos,  Obras c/Aplicação de Material,  Transporte de Cargas
</t>
        </r>
        <r>
          <rPr>
            <b/>
            <sz val="8"/>
            <color indexed="10"/>
            <rFont val="Tahoma"/>
            <family val="2"/>
          </rPr>
          <t xml:space="preserve">16% </t>
        </r>
        <r>
          <rPr>
            <sz val="8"/>
            <rFont val="Tahoma"/>
            <family val="0"/>
          </rPr>
          <t xml:space="preserve">&gt; Transporte de Passageiros, Serviço em Geral (até R$ 120.000,00 anuais  ).
</t>
        </r>
        <r>
          <rPr>
            <b/>
            <sz val="8"/>
            <color indexed="10"/>
            <rFont val="Tahoma"/>
            <family val="2"/>
          </rPr>
          <t>32%</t>
        </r>
        <r>
          <rPr>
            <sz val="8"/>
            <rFont val="Tahoma"/>
            <family val="0"/>
          </rPr>
          <t xml:space="preserve"> &gt; Serviço em Geral, Representação e Comissão
Locação de Bens Móvel/Imóveis Propriedades</t>
        </r>
      </text>
    </comment>
  </commentList>
</comments>
</file>

<file path=xl/comments11.xml><?xml version="1.0" encoding="utf-8"?>
<comments xmlns="http://schemas.openxmlformats.org/spreadsheetml/2006/main">
  <authors>
    <author>Inova??o Planejamento e Consultoria Empresarial</author>
  </authors>
  <commentList>
    <comment ref="A2" authorId="0">
      <text>
        <r>
          <rPr>
            <b/>
            <sz val="8"/>
            <rFont val="Tahoma"/>
            <family val="0"/>
          </rPr>
          <t>Com a Medida Provisória 66/2002, para as empresas optantes pelo lucro real, a partir de 01.12.2002, acaba a cumulatividade do PIS sobre a receita bruta. As referidas disposições foram regulamentadas pela Instrução Normativa SRF 209/2002.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Na hipótese de a pessoa jurídica auferir, concomitantemente, receitas sujeitas à incidência da contribuição na forma dos arts. 1º a 7º da Medida Provisória nº 66/2002, e na forma da legislação anterior, deverá alocar, a cada mês, para cada modalidade de incidência, as parcelas dos custos, das despesas e dos encargos previstos como parcelas de créditos admissíveis.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as pessoas jurídicas que produzam mercadorias de origem animal ou vegetal classificadas nos capítulos 2 a 4, 8 a 11, e nos códigos 0504.00,07.10, 07.12 a 07.14, 17.07 a 15.13, 15.17 e 2209.00.00, todos da Nomenclatura Comum do Mercosul, destinados à alimentação humana ou animal, poderão deduzir da contribuição para o PIS, devida em cada período de apuração, crédito presumido, calculado sobre o valor dos bens e serviços utilizados como insumo na fabricação de produtos destinados à venda ou na prestação de serviços, adquiridos, no mesmo período, de pessoas físicas residentes no País.
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A pessoa jurídica terá direito a desconto correspondente ao estoque de abertura dos bens adquiridos para revenda e de bens e serviços utilizados como insumos na fabricação, adquiridos de pessoa jurídica domiciliada no Brasil, existentes em 1º de dezembro de 2002.
O montante de crédito presumido será igual ao resultado da aplicação do percentual de 0,65% sobre o valor do estoque.
O crédito presumido dos estoques será utilizado em doze parcelas mensais, iguais e sucessivas.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Valdeci Pires de Medeiros</author>
  </authors>
  <commentList>
    <comment ref="D2" authorId="0">
      <text>
        <r>
          <rPr>
            <sz val="8"/>
            <color indexed="12"/>
            <rFont val="Tahoma"/>
            <family val="2"/>
          </rPr>
          <t>Plano Geral para médias empresas pode ser adaptado.
Elaborado com base na  Lei 6404/76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color indexed="10"/>
            <rFont val="Tahoma"/>
            <family val="2"/>
          </rPr>
          <t>Art. 178 § 1º</t>
        </r>
      </text>
    </comment>
    <comment ref="D7" authorId="0">
      <text>
        <r>
          <rPr>
            <b/>
            <sz val="8"/>
            <color indexed="12"/>
            <rFont val="Tahoma"/>
            <family val="2"/>
          </rPr>
          <t xml:space="preserve">As contas se realizam </t>
        </r>
        <r>
          <rPr>
            <b/>
            <u val="single"/>
            <sz val="8"/>
            <color indexed="10"/>
            <rFont val="Tahoma"/>
            <family val="2"/>
          </rPr>
          <t>DURANTE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o exercicio social subsequente ao exercicio do balanço (art. 179 § I)</t>
        </r>
      </text>
    </comment>
    <comment ref="D84" authorId="0">
      <text>
        <r>
          <rPr>
            <b/>
            <sz val="8"/>
            <color indexed="12"/>
            <rFont val="Tahoma"/>
            <family val="2"/>
          </rPr>
          <t xml:space="preserve">As contas se realizam </t>
        </r>
        <r>
          <rPr>
            <b/>
            <u val="single"/>
            <sz val="8"/>
            <color indexed="10"/>
            <rFont val="Tahoma"/>
            <family val="2"/>
          </rPr>
          <t>APÓS O TÉRMINO</t>
        </r>
        <r>
          <rPr>
            <b/>
            <sz val="8"/>
            <color indexed="10"/>
            <rFont val="Tahoma"/>
            <family val="2"/>
          </rPr>
          <t xml:space="preserve">  </t>
        </r>
        <r>
          <rPr>
            <b/>
            <sz val="8"/>
            <color indexed="12"/>
            <rFont val="Tahoma"/>
            <family val="2"/>
          </rPr>
          <t>do exercicio social subsequente ao exercicio  do balanço (art. 179 § II)</t>
        </r>
      </text>
    </comment>
    <comment ref="D95" authorId="0">
      <text>
        <r>
          <rPr>
            <b/>
            <sz val="8"/>
            <color indexed="12"/>
            <rFont val="Tahoma"/>
            <family val="2"/>
          </rPr>
          <t xml:space="preserve">São classificados os bens patrimoniais.
  </t>
        </r>
        <r>
          <rPr>
            <b/>
            <sz val="8"/>
            <color indexed="10"/>
            <rFont val="Tahoma"/>
            <family val="2"/>
          </rPr>
          <t>Vide Diferido
e Imobilizado</t>
        </r>
      </text>
    </comment>
    <comment ref="D148" authorId="0">
      <text>
        <r>
          <rPr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Amortizações:</t>
        </r>
        <r>
          <rPr>
            <sz val="8"/>
            <color indexed="12"/>
            <rFont val="Tahoma"/>
            <family val="2"/>
          </rPr>
          <t xml:space="preserve"> 10% ao ano obedecendo-se o prazo minimo de 05 anos e máximo de 10 anos
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Exaustão:</t>
        </r>
        <r>
          <rPr>
            <sz val="8"/>
            <color indexed="12"/>
            <rFont val="Tahoma"/>
            <family val="2"/>
          </rPr>
          <t xml:space="preserve"> proporcional ao prazo de concessão.</t>
        </r>
      </text>
    </comment>
    <comment ref="D178" authorId="0">
      <text>
        <r>
          <rPr>
            <b/>
            <sz val="8"/>
            <color indexed="12"/>
            <rFont val="Tahoma"/>
            <family val="2"/>
          </rPr>
          <t>Grupo não Previsto na lei (se o contabilista não utilizar estas contas devera fazer provisão para atender o risco de a empresa vir a perder ações na justiça)</t>
        </r>
      </text>
    </comment>
    <comment ref="D183" authorId="0">
      <text>
        <r>
          <rPr>
            <b/>
            <sz val="8"/>
            <color indexed="12"/>
            <rFont val="Tahoma"/>
            <family val="2"/>
          </rPr>
          <t>Grupo não previsto na lei, mas muito util para informações no Balanço Patrimonial</t>
        </r>
      </text>
    </comment>
    <comment ref="D226" authorId="0">
      <text>
        <r>
          <rPr>
            <b/>
            <sz val="8"/>
            <color indexed="12"/>
            <rFont val="Tahoma"/>
            <family val="2"/>
          </rPr>
          <t xml:space="preserve">Art. 178 § 2º </t>
        </r>
      </text>
    </comment>
    <comment ref="D228" authorId="0">
      <text>
        <r>
          <rPr>
            <b/>
            <sz val="8"/>
            <color indexed="12"/>
            <rFont val="Tahoma"/>
            <family val="2"/>
          </rPr>
          <t xml:space="preserve">As contas se realizam </t>
        </r>
        <r>
          <rPr>
            <b/>
            <u val="single"/>
            <sz val="8"/>
            <color indexed="10"/>
            <rFont val="Tahoma"/>
            <family val="2"/>
          </rPr>
          <t>DURANTE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o exercicio social subsequente ao exercicio do balanço (art. 179 § I)</t>
        </r>
      </text>
    </comment>
    <comment ref="D318" authorId="0">
      <text>
        <r>
          <rPr>
            <b/>
            <sz val="8"/>
            <color indexed="12"/>
            <rFont val="Tahoma"/>
            <family val="2"/>
          </rPr>
          <t xml:space="preserve">As contas se realizam </t>
        </r>
        <r>
          <rPr>
            <b/>
            <u val="single"/>
            <sz val="8"/>
            <color indexed="10"/>
            <rFont val="Tahoma"/>
            <family val="2"/>
          </rPr>
          <t>APÓS O TÉRMINO</t>
        </r>
        <r>
          <rPr>
            <b/>
            <sz val="8"/>
            <color indexed="10"/>
            <rFont val="Tahoma"/>
            <family val="2"/>
          </rPr>
          <t xml:space="preserve">  </t>
        </r>
        <r>
          <rPr>
            <b/>
            <sz val="8"/>
            <color indexed="12"/>
            <rFont val="Tahoma"/>
            <family val="2"/>
          </rPr>
          <t>do exercicio social subsequente ao exercicio  do balanço (art. 180)</t>
        </r>
      </text>
    </comment>
    <comment ref="D341" authorId="0">
      <text>
        <r>
          <rPr>
            <b/>
            <sz val="8"/>
            <color indexed="12"/>
            <rFont val="Tahoma"/>
            <family val="2"/>
          </rPr>
          <t>Art. 181</t>
        </r>
      </text>
    </comment>
    <comment ref="D353" authorId="0">
      <text>
        <r>
          <rPr>
            <b/>
            <sz val="8"/>
            <color indexed="12"/>
            <rFont val="Tahoma"/>
            <family val="2"/>
          </rPr>
          <t>Art. 182</t>
        </r>
      </text>
    </comment>
    <comment ref="D367" authorId="0">
      <text>
        <r>
          <rPr>
            <b/>
            <sz val="8"/>
            <rFont val="Tahoma"/>
            <family val="0"/>
          </rPr>
          <t>Idem a compensação Ativa</t>
        </r>
      </text>
    </comment>
    <comment ref="D410" authorId="0">
      <text>
        <r>
          <rPr>
            <b/>
            <sz val="8"/>
            <color indexed="12"/>
            <rFont val="Tahoma"/>
            <family val="2"/>
          </rPr>
          <t xml:space="preserve">São </t>
        </r>
        <r>
          <rPr>
            <b/>
            <sz val="8"/>
            <color indexed="10"/>
            <rFont val="Tahoma"/>
            <family val="2"/>
          </rPr>
          <t>CREDITADAS</t>
        </r>
        <r>
          <rPr>
            <b/>
            <sz val="8"/>
            <color indexed="12"/>
            <rFont val="Tahoma"/>
            <family val="2"/>
          </rPr>
          <t xml:space="preserve"> durante o exercicio e
encerram-se no final sendo  levadas a </t>
        </r>
        <r>
          <rPr>
            <b/>
            <sz val="8"/>
            <color indexed="10"/>
            <rFont val="Tahoma"/>
            <family val="2"/>
          </rPr>
          <t>DÉBITO</t>
        </r>
        <r>
          <rPr>
            <b/>
            <sz val="8"/>
            <color indexed="12"/>
            <rFont val="Tahoma"/>
            <family val="2"/>
          </rPr>
          <t xml:space="preserve">  na  conta Resultado do exercicio</t>
        </r>
      </text>
    </comment>
    <comment ref="D459" authorId="0">
      <text>
        <r>
          <rPr>
            <b/>
            <sz val="8"/>
            <color indexed="12"/>
            <rFont val="Tahoma"/>
            <family val="2"/>
          </rPr>
          <t xml:space="preserve">São </t>
        </r>
        <r>
          <rPr>
            <b/>
            <sz val="8"/>
            <color indexed="10"/>
            <rFont val="Tahoma"/>
            <family val="2"/>
          </rPr>
          <t>DEBITADAS</t>
        </r>
        <r>
          <rPr>
            <b/>
            <sz val="8"/>
            <color indexed="12"/>
            <rFont val="Tahoma"/>
            <family val="2"/>
          </rPr>
          <t xml:space="preserve"> durante o exercicio e
encerram-se no final sendo  levadas a </t>
        </r>
        <r>
          <rPr>
            <b/>
            <sz val="8"/>
            <color indexed="10"/>
            <rFont val="Tahoma"/>
            <family val="2"/>
          </rPr>
          <t>CRÉDITO</t>
        </r>
        <r>
          <rPr>
            <b/>
            <sz val="8"/>
            <color indexed="12"/>
            <rFont val="Tahoma"/>
            <family val="2"/>
          </rPr>
          <t xml:space="preserve">  na  conta Resultado do exercicio.</t>
        </r>
      </text>
    </comment>
    <comment ref="D108" authorId="0">
      <text>
        <r>
          <rPr>
            <b/>
            <sz val="8"/>
            <color indexed="10"/>
            <rFont val="Tahoma"/>
            <family val="2"/>
          </rPr>
          <t xml:space="preserve">Depreciações:
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2"/>
            <rFont val="Tahoma"/>
            <family val="2"/>
          </rPr>
          <t>20% ao ano  para computadores e periféricos; 4% para edificios e benfeitorias;
 25% para motos; 10% para móveis, utensilios e instalações;
 20% para veiculos em geral.</t>
        </r>
      </text>
    </comment>
    <comment ref="C5" authorId="0">
      <text>
        <r>
          <rPr>
            <b/>
            <sz val="8"/>
            <color indexed="14"/>
            <rFont val="Tahoma"/>
            <family val="2"/>
          </rPr>
          <t>Quando recebem são debitadas
Quando pagam são creditadas</t>
        </r>
      </text>
    </comment>
    <comment ref="C226" authorId="0">
      <text>
        <r>
          <rPr>
            <b/>
            <sz val="8"/>
            <color indexed="14"/>
            <rFont val="Tahoma"/>
            <family val="2"/>
          </rPr>
          <t xml:space="preserve">Quando recebem são Creditadas
Quando pagam são debitadas 
 </t>
        </r>
      </text>
    </comment>
    <comment ref="D568" authorId="0">
      <text>
        <r>
          <rPr>
            <b/>
            <sz val="8"/>
            <color indexed="12"/>
            <rFont val="Tahoma"/>
            <family val="2"/>
          </rPr>
          <t xml:space="preserve">Recebem o saldo </t>
        </r>
        <r>
          <rPr>
            <b/>
            <sz val="8"/>
            <color indexed="10"/>
            <rFont val="Tahoma"/>
            <family val="2"/>
          </rPr>
          <t xml:space="preserve">CREDOR </t>
        </r>
        <r>
          <rPr>
            <b/>
            <sz val="8"/>
            <color indexed="12"/>
            <rFont val="Tahoma"/>
            <family val="2"/>
          </rPr>
          <t xml:space="preserve">de Receitas, Vendas de Serviços, Mercadorias e Produtos. 
Recebem o saldo </t>
        </r>
        <r>
          <rPr>
            <b/>
            <sz val="8"/>
            <color indexed="10"/>
            <rFont val="Tahoma"/>
            <family val="2"/>
          </rPr>
          <t>DEVEDOR</t>
        </r>
        <r>
          <rPr>
            <b/>
            <sz val="8"/>
            <color indexed="12"/>
            <rFont val="Tahoma"/>
            <family val="2"/>
          </rPr>
          <t xml:space="preserve"> de Despesas</t>
        </r>
      </text>
    </comment>
  </commentList>
</comments>
</file>

<file path=xl/comments29.xml><?xml version="1.0" encoding="utf-8"?>
<comments xmlns="http://schemas.openxmlformats.org/spreadsheetml/2006/main">
  <authors>
    <author>Valdeci Pires de Medeiros</author>
  </authors>
  <commentList>
    <comment ref="K43" authorId="0">
      <text>
        <r>
          <rPr>
            <b/>
            <sz val="9"/>
            <color indexed="53"/>
            <rFont val="Tahoma"/>
            <family val="2"/>
          </rPr>
          <t>Se o resultado da célula J43 for diferente do resultado da célula J34 sua DOAR estara errada!!!</t>
        </r>
      </text>
    </comment>
  </commentList>
</comments>
</file>

<file path=xl/sharedStrings.xml><?xml version="1.0" encoding="utf-8"?>
<sst xmlns="http://schemas.openxmlformats.org/spreadsheetml/2006/main" count="2675" uniqueCount="1649">
  <si>
    <t>TABELA PARA CALCULO DE IMPOSTOS E CONTRIBUIÇÕES FEDERAIS UNIFICADOS</t>
  </si>
  <si>
    <t>Percentuais aplicaveis sobre a receita bruta</t>
  </si>
  <si>
    <t>Enquadramento</t>
  </si>
  <si>
    <t>Receita bruta acumulada no</t>
  </si>
  <si>
    <t>Pessoas Jurídicas não contribuintes do IPI</t>
  </si>
  <si>
    <t>Pessoas Jurídicas contribuintes do IPI</t>
  </si>
  <si>
    <t>da pessoa jurídica</t>
  </si>
  <si>
    <t>ano-calendário em curso</t>
  </si>
  <si>
    <t>Creches, pré-escolas e esta-</t>
  </si>
  <si>
    <t>Demais pessoas hurídicas</t>
  </si>
  <si>
    <t>belecimentos de ensino</t>
  </si>
  <si>
    <t>não contribuintes do IPI</t>
  </si>
  <si>
    <t>contribuintes do IPI</t>
  </si>
  <si>
    <t>DE</t>
  </si>
  <si>
    <t>ATÉ</t>
  </si>
  <si>
    <t>fundamental</t>
  </si>
  <si>
    <t>MicroEmpresa</t>
  </si>
  <si>
    <t xml:space="preserve">Empresa de </t>
  </si>
  <si>
    <t>Pequeno</t>
  </si>
  <si>
    <t>Porte</t>
  </si>
  <si>
    <t>Voltar</t>
  </si>
  <si>
    <t>Meses&gt;&gt;</t>
  </si>
  <si>
    <t>Admissão:</t>
  </si>
  <si>
    <t>Razão Social:</t>
  </si>
  <si>
    <t>Nº:</t>
  </si>
  <si>
    <t>Bairro:</t>
  </si>
  <si>
    <t>Cep:</t>
  </si>
  <si>
    <t>Municipio:</t>
  </si>
  <si>
    <t>Capital Social:</t>
  </si>
  <si>
    <t>Natureza Juridica:</t>
  </si>
  <si>
    <t>CNAE Fiscal:</t>
  </si>
  <si>
    <t>Data de abertura:</t>
  </si>
  <si>
    <t>Inscrição Estadual:</t>
  </si>
  <si>
    <t>Inscrição Municipal:</t>
  </si>
  <si>
    <t>JUCESP:</t>
  </si>
  <si>
    <t>Proprietário:</t>
  </si>
  <si>
    <t>% participação:</t>
  </si>
  <si>
    <t>Sócio 01:</t>
  </si>
  <si>
    <t>CPF:</t>
  </si>
  <si>
    <t>RG:</t>
  </si>
  <si>
    <t>Titulo de Eleitor:</t>
  </si>
  <si>
    <t>Conjuge:</t>
  </si>
  <si>
    <t>Data de Nascimento:</t>
  </si>
  <si>
    <t>Vendas do Ano:</t>
  </si>
  <si>
    <t>Compras do Ano:</t>
  </si>
  <si>
    <t>Nº de Empregados:</t>
  </si>
  <si>
    <t>% SAT:</t>
  </si>
  <si>
    <t>FPAS:</t>
  </si>
  <si>
    <t>OBS.:</t>
  </si>
  <si>
    <t>Nome e Data de Nasc.:</t>
  </si>
  <si>
    <t>Aplicações Financeiras</t>
  </si>
  <si>
    <t>Aplicações de Liquidez Imediata</t>
  </si>
  <si>
    <t>Duplicatas a Receber</t>
  </si>
  <si>
    <t>( - ) Duplicatas Descontadas</t>
  </si>
  <si>
    <t>Titulos a Receber</t>
  </si>
  <si>
    <t>Adiantamentos a Fornecedores</t>
  </si>
  <si>
    <t>Adiantamentos a Advogados</t>
  </si>
  <si>
    <t>Outros Adiantamentos</t>
  </si>
  <si>
    <t>Adiantamentos de Salários</t>
  </si>
  <si>
    <t>Estado:</t>
  </si>
  <si>
    <t>SP</t>
  </si>
  <si>
    <t>Bancos c/ movimento - banespa</t>
  </si>
  <si>
    <t>Bancos c/ movimento</t>
  </si>
  <si>
    <t>Promissórias a Receber</t>
  </si>
  <si>
    <t>Produtos Acabados</t>
  </si>
  <si>
    <t>Material de Embalagem</t>
  </si>
  <si>
    <t>Matérias Primas</t>
  </si>
  <si>
    <t>Produtos em Fabricação</t>
  </si>
  <si>
    <t>Subprodutos</t>
  </si>
  <si>
    <t>Materiais Secundários</t>
  </si>
  <si>
    <t>Material de Expediente</t>
  </si>
  <si>
    <t>Material de Limpeza</t>
  </si>
  <si>
    <t>Combustiveis e Lubrificantes</t>
  </si>
  <si>
    <t>Material de Manutenção</t>
  </si>
  <si>
    <t>Materiais Diversos</t>
  </si>
  <si>
    <t>Material em poder de Terceiros</t>
  </si>
  <si>
    <t>( - ) Provisão para Perdas</t>
  </si>
  <si>
    <t>Depósitos a Prazo Fixo</t>
  </si>
  <si>
    <t>Fundos de Investimentos</t>
  </si>
  <si>
    <t>Adiantamento de Despesas de Viagem</t>
  </si>
  <si>
    <t>Imposto de Renda Retido p/ Terceiros</t>
  </si>
  <si>
    <t>Prêmios de Seguro a Vencer</t>
  </si>
  <si>
    <t>Aluguéis a Apropriar</t>
  </si>
  <si>
    <t>Juros a Apropriar</t>
  </si>
  <si>
    <t>É aconselhavel você a baixar o SICALC da receita federal para uma melhor atualização de debitos federais</t>
  </si>
  <si>
    <t>Outras Despesas pagas Antecipadamente</t>
  </si>
  <si>
    <t>ATIVO REALIZAVEL A LONGO PRAZO</t>
  </si>
  <si>
    <t>FGTS não Optantes</t>
  </si>
  <si>
    <t>Depósitos Compulsórios</t>
  </si>
  <si>
    <t>Outros Créditos Mercantis</t>
  </si>
  <si>
    <t>Empréstimos a outras empresas</t>
  </si>
  <si>
    <t>Participações em outras empresas</t>
  </si>
  <si>
    <t>ATIVO PERMANENTE</t>
  </si>
  <si>
    <t>Construções em Andamento</t>
  </si>
  <si>
    <t>Aquisição de Imóveis em Curso</t>
  </si>
  <si>
    <t>( - ) Amortização Acumulada</t>
  </si>
  <si>
    <t>Obras de Arte</t>
  </si>
  <si>
    <t>Aplicações em incentivos Fiscais</t>
  </si>
  <si>
    <t>Benfeitorias em Imóveis de Terceiros</t>
  </si>
  <si>
    <t>Terrenos - Custo Corrigido</t>
  </si>
  <si>
    <t>Edificios - Custo Corrigido</t>
  </si>
  <si>
    <t>Edificios - Depreciação Acumulada</t>
  </si>
  <si>
    <t>Imóveis</t>
  </si>
  <si>
    <t>Máquinas e Equipamentos</t>
  </si>
  <si>
    <t>Veiculos</t>
  </si>
  <si>
    <t>Veiculos - Custo Corrigido</t>
  </si>
  <si>
    <t>Veiculos - Depreciação Acumulada</t>
  </si>
  <si>
    <t>Ferramentas - Custo Corrigido</t>
  </si>
  <si>
    <t>Ferramentas - Depreciação Acumulada</t>
  </si>
  <si>
    <t>Móveis</t>
  </si>
  <si>
    <t>Móveis - Custo Corrigido</t>
  </si>
  <si>
    <t>Móveis - Depreciação Acumulada</t>
  </si>
  <si>
    <t>Utensilios</t>
  </si>
  <si>
    <t>Utensilios - Custo Corrigido</t>
  </si>
  <si>
    <t>Utensilios - Depreciação Acumulada</t>
  </si>
  <si>
    <t>Instalações</t>
  </si>
  <si>
    <t>Instalações - Custo Corrigido</t>
  </si>
  <si>
    <t>Instalações - Depreciação Acumulada</t>
  </si>
  <si>
    <t>Bibliotecas</t>
  </si>
  <si>
    <t>Computadores</t>
  </si>
  <si>
    <t>Computadores - Depreciação Acumulada</t>
  </si>
  <si>
    <t>Imobilizações Intangiveis</t>
  </si>
  <si>
    <t>Direitos de Uso</t>
  </si>
  <si>
    <t>Imóveis de renda</t>
  </si>
  <si>
    <t>Imóveis de renda - Depreciação Acumulada</t>
  </si>
  <si>
    <t>Importações em andamento</t>
  </si>
  <si>
    <t>Despesas Pré Operacionais</t>
  </si>
  <si>
    <t>Despesas de Organização</t>
  </si>
  <si>
    <t>Despesas de Reorganização</t>
  </si>
  <si>
    <t>Custos com projetos Novos</t>
  </si>
  <si>
    <t>Fundo de Comércio Adquirido</t>
  </si>
  <si>
    <t>Recursos Naturais</t>
  </si>
  <si>
    <t>( - ) Exaustão Acumulada</t>
  </si>
  <si>
    <t>Marcas e Patentes</t>
  </si>
  <si>
    <t>Marcas e Patentes - custo corrigido</t>
  </si>
  <si>
    <t>Marcas e Patentes - amortização acumulada</t>
  </si>
  <si>
    <t>Outros Valores a amortizar</t>
  </si>
  <si>
    <t>Provisâo para Amortização</t>
  </si>
  <si>
    <t>ATIVO PENDENTE</t>
  </si>
  <si>
    <t>Depósitos para Recursos</t>
  </si>
  <si>
    <t>Bens Sujeitos a Arresto</t>
  </si>
  <si>
    <t>Provisão para contingências</t>
  </si>
  <si>
    <t>COMPENSAÇÃO ATIVA</t>
  </si>
  <si>
    <t>CONTRATOS E EMPENHOS</t>
  </si>
  <si>
    <t>Compras Contratadas</t>
  </si>
  <si>
    <t>Vendas Contratadas</t>
  </si>
  <si>
    <t>Empreitadas</t>
  </si>
  <si>
    <t>Cambio Contratado</t>
  </si>
  <si>
    <t>Serviços Contratados</t>
  </si>
  <si>
    <t>RISCOS E ONUS PATRIMONIAIS</t>
  </si>
  <si>
    <t>Titulos Endossados</t>
  </si>
  <si>
    <t>Titulos Avalizados</t>
  </si>
  <si>
    <t>Fianças a Favor de Terceiros</t>
  </si>
  <si>
    <t>Alienação Fiduciaria</t>
  </si>
  <si>
    <t>Imóveis Hipotecados</t>
  </si>
  <si>
    <t>VALORES DE TERCEIROS</t>
  </si>
  <si>
    <t>Titulos Recebidos em Caução</t>
  </si>
  <si>
    <t>Mercadorias em Caução</t>
  </si>
  <si>
    <t>Titulos Recebidos para  Cobrança</t>
  </si>
  <si>
    <t>Depositantes de Valores</t>
  </si>
  <si>
    <t>Ações em Caução</t>
  </si>
  <si>
    <t>Garantias Diversas</t>
  </si>
  <si>
    <t>VALORES EM PODER DE TERCEIROS</t>
  </si>
  <si>
    <t>Titulos em Cobrança</t>
  </si>
  <si>
    <t>Consignação de Mercadorias</t>
  </si>
  <si>
    <t>Titulos Caucionados</t>
  </si>
  <si>
    <t>Bens Penhorados</t>
  </si>
  <si>
    <t>Consignatários</t>
  </si>
  <si>
    <t>Bens Depositados com Terceiros</t>
  </si>
  <si>
    <t>BENS EM GARANTIA</t>
  </si>
  <si>
    <t>Seguros Contratados</t>
  </si>
  <si>
    <t>Seguros Diversos</t>
  </si>
  <si>
    <t>Despesas Sindicais</t>
  </si>
  <si>
    <t>Serviços de Terceiros</t>
  </si>
  <si>
    <t>Duplicatas a Pagar</t>
  </si>
  <si>
    <t>Bancos conta Caução</t>
  </si>
  <si>
    <t>Debentures</t>
  </si>
  <si>
    <t>Promissórias a pagar</t>
  </si>
  <si>
    <t>13º Salário a Pagar</t>
  </si>
  <si>
    <t>Férias a Pagar</t>
  </si>
  <si>
    <t>FGTS a Recolher</t>
  </si>
  <si>
    <t>Salários a Pagar</t>
  </si>
  <si>
    <t>Honorários da Diretoria a Pagar</t>
  </si>
  <si>
    <t>Dividendos a Pagar</t>
  </si>
  <si>
    <t>IRPJ a recolher</t>
  </si>
  <si>
    <t>CSSL a Recolher</t>
  </si>
  <si>
    <t>COFINS a Recolher</t>
  </si>
  <si>
    <t>IPI a Recolher</t>
  </si>
  <si>
    <t>PIS/PASEP/ Faturamento  a Recolher</t>
  </si>
  <si>
    <t>ICMS a Recolher</t>
  </si>
  <si>
    <t>TLIF a Recolher</t>
  </si>
  <si>
    <t xml:space="preserve">Provisão para IRPJ </t>
  </si>
  <si>
    <t>Provisão para COFINS</t>
  </si>
  <si>
    <t>Provisão para PIS/PASEP</t>
  </si>
  <si>
    <t>Provisão para IPI</t>
  </si>
  <si>
    <t>Provisão para ICMS</t>
  </si>
  <si>
    <t>Provisão para ISS</t>
  </si>
  <si>
    <t>Provisão para TLIF</t>
  </si>
  <si>
    <t>Provisão 13º Salário</t>
  </si>
  <si>
    <t>Provisão para Férias</t>
  </si>
  <si>
    <t>IRRF a Pagar</t>
  </si>
  <si>
    <t>Financiamentos a Pagar</t>
  </si>
  <si>
    <t>Clube Social a Pagar</t>
  </si>
  <si>
    <t>Participação e contribuições a Pagar</t>
  </si>
  <si>
    <t>Quotistas conta Capital em Reembolso</t>
  </si>
  <si>
    <t>Aluguéis a pagar</t>
  </si>
  <si>
    <t>Seguros Diversos a pagar</t>
  </si>
  <si>
    <t>Outras Obrigações a pagar</t>
  </si>
  <si>
    <t>PASSIVO EXIGIVEL A LONGO PRAZO</t>
  </si>
  <si>
    <t xml:space="preserve">Provisão para CSSL </t>
  </si>
  <si>
    <t>Parcelamentos de Encargos Sociais</t>
  </si>
  <si>
    <t>Parcelamento com Fornecedores</t>
  </si>
  <si>
    <t>Férias Vencidas em Dobro a pagar</t>
  </si>
  <si>
    <t>RESULTADOS DE EXERCICIOS FUTUROS</t>
  </si>
  <si>
    <t>Receitas Diferidas</t>
  </si>
  <si>
    <t>Aluguéis ativos a vencer</t>
  </si>
  <si>
    <t>Outras Receitas a vencer</t>
  </si>
  <si>
    <t>( - ) custos ou Perdas Correspondentes</t>
  </si>
  <si>
    <t>Receitas Financeiras a Vencer</t>
  </si>
  <si>
    <t>( - ) Custos Financeiras a Vencer</t>
  </si>
  <si>
    <t>Receitas Não Operacionais a Vencer</t>
  </si>
  <si>
    <t>( - ) Custos não operacionais a Vencer</t>
  </si>
  <si>
    <t>( - ) Custos e despesas correspondentes</t>
  </si>
  <si>
    <t>Capital Subscrito</t>
  </si>
  <si>
    <t>( - ) Capital a Realizar</t>
  </si>
  <si>
    <t>Reserva Legal</t>
  </si>
  <si>
    <t>Lucro Suspenso</t>
  </si>
  <si>
    <t>Participação nos lucros de Sócio</t>
  </si>
  <si>
    <t>Participação nos lucros de Diretores</t>
  </si>
  <si>
    <t>Participação nos lucros de Gerentes</t>
  </si>
  <si>
    <t>Participação nos lucros de Empregados</t>
  </si>
  <si>
    <t>COMPENSAÇÃO PASSIVA</t>
  </si>
  <si>
    <t>Contratos de Compras</t>
  </si>
  <si>
    <t>Contratos de Vendas</t>
  </si>
  <si>
    <t>Contratos de Empreitadas</t>
  </si>
  <si>
    <t>Contratos de Cambio</t>
  </si>
  <si>
    <t>Contratos de Serviços</t>
  </si>
  <si>
    <t>Endossos de Titulos</t>
  </si>
  <si>
    <t>Aval de Terceiros</t>
  </si>
  <si>
    <t>Favores de Terceiros em Fiança</t>
  </si>
  <si>
    <t>Contratos de Alienação Fiduciaria</t>
  </si>
  <si>
    <t>Hipotecas</t>
  </si>
  <si>
    <t>Caução de Titulos de Terceiros</t>
  </si>
  <si>
    <t>Consignação de mercadorias</t>
  </si>
  <si>
    <t>-</t>
  </si>
  <si>
    <t>Credores por titulos em Cobrança</t>
  </si>
  <si>
    <t>Valores de Terceiros em Garantia</t>
  </si>
  <si>
    <t>Caução de diretoria</t>
  </si>
  <si>
    <t>Garantias Diversas de Terceiros</t>
  </si>
  <si>
    <t>Endosos para Cobrança</t>
  </si>
  <si>
    <t>Caução bancaria de Duplicatas</t>
  </si>
  <si>
    <t>Penhor de Bens</t>
  </si>
  <si>
    <t>Mercadorias em Consignação</t>
  </si>
  <si>
    <t>Mercadorias Consignadas</t>
  </si>
  <si>
    <t>Depositários de Bens</t>
  </si>
  <si>
    <t>Contratos de Seguros</t>
  </si>
  <si>
    <t xml:space="preserve">Seguros Diversos </t>
  </si>
  <si>
    <t xml:space="preserve">Aluguéis ativos </t>
  </si>
  <si>
    <t>Descontos Obtidos</t>
  </si>
  <si>
    <t>Multas e Juros Recebidos</t>
  </si>
  <si>
    <t>Receitas de aluguéis</t>
  </si>
  <si>
    <t>Superveniências Ativas</t>
  </si>
  <si>
    <t>Despesas Pré Industriais</t>
  </si>
  <si>
    <t>Despesas de Pesquisa Tecnológica</t>
  </si>
  <si>
    <t xml:space="preserve">Custos com Modernização </t>
  </si>
  <si>
    <t>Despesas com Pesquisa Cientifica</t>
  </si>
  <si>
    <t>Despesas com Pesq. Desenv. de Produtos</t>
  </si>
  <si>
    <t>Materiais Recebidos para Industrialização</t>
  </si>
  <si>
    <t>Materiais Recebidos para Consertos</t>
  </si>
  <si>
    <t>Mercadoriais Recebidas para Demonstração</t>
  </si>
  <si>
    <t>Materiais Remetidos para Industrialização</t>
  </si>
  <si>
    <t>Materais Remetidos para Consertos</t>
  </si>
  <si>
    <t>Mercadorias Remetidas para Demonstração</t>
  </si>
  <si>
    <t>Fornecedores Nacionais</t>
  </si>
  <si>
    <t>Fornecedores Estrangeiros</t>
  </si>
  <si>
    <t>Pro-Labore a Pagar</t>
  </si>
  <si>
    <t>Tributos Federais</t>
  </si>
  <si>
    <t>Tributos Estaduais</t>
  </si>
  <si>
    <t>Tributos Municipais</t>
  </si>
  <si>
    <t>IRRF a Recolher S/ Salários</t>
  </si>
  <si>
    <t>IRRF a Recolher S/ Serviços de Terceiros</t>
  </si>
  <si>
    <t>PIS/PASEP/ Folha de Pagamento a Recolher</t>
  </si>
  <si>
    <t>Taxa de propaganda a Recolher (CADAM)</t>
  </si>
  <si>
    <t>Contribuição Confederativa a Recolher</t>
  </si>
  <si>
    <t>INSS Empresa</t>
  </si>
  <si>
    <t>INSS Empresário</t>
  </si>
  <si>
    <t xml:space="preserve">   Carimbo e assinatura do contabilista</t>
  </si>
  <si>
    <t>Lucros na Venda de bens patrimoniais</t>
  </si>
  <si>
    <t>Rendas Extraordinarias</t>
  </si>
  <si>
    <t>Valorização de bens</t>
  </si>
  <si>
    <t>Recuperação de FGTS</t>
  </si>
  <si>
    <t>Recuperação de materiais</t>
  </si>
  <si>
    <t>Recuperação de despesas</t>
  </si>
  <si>
    <t>Reversão de provisões</t>
  </si>
  <si>
    <t>Perdas recuperadas</t>
  </si>
  <si>
    <t>Variações monetarias ativas</t>
  </si>
  <si>
    <t xml:space="preserve">Dividendos </t>
  </si>
  <si>
    <t>Ações bonificadas</t>
  </si>
  <si>
    <t>Compras de mercadorias</t>
  </si>
  <si>
    <t>Fretes e Seguros sobre compras</t>
  </si>
  <si>
    <t>Bonificações a compradores</t>
  </si>
  <si>
    <t>Devedores duvidosos</t>
  </si>
  <si>
    <t>Despesas diversas com vendas</t>
  </si>
  <si>
    <t>Energia Elétrica</t>
  </si>
  <si>
    <t>Lanches e Refeições</t>
  </si>
  <si>
    <t>Condução e Transportes</t>
  </si>
  <si>
    <t>Aluguel</t>
  </si>
  <si>
    <t>Depreciação</t>
  </si>
  <si>
    <t>Amortização</t>
  </si>
  <si>
    <t>Exaustão</t>
  </si>
  <si>
    <t>Premios de Seguro</t>
  </si>
  <si>
    <t>Gratificações</t>
  </si>
  <si>
    <t>Viagens e estadias</t>
  </si>
  <si>
    <t>Publicidade propaganda</t>
  </si>
  <si>
    <t>Correios e Telegrafos</t>
  </si>
  <si>
    <t>Despesas legais e Juridicas</t>
  </si>
  <si>
    <t>Despesas com Cartórios</t>
  </si>
  <si>
    <t>Despesas com cobranças</t>
  </si>
  <si>
    <t>Jornais e Revistas</t>
  </si>
  <si>
    <t>Pro-labore</t>
  </si>
  <si>
    <t>Honorários de Diretoria</t>
  </si>
  <si>
    <t>Salários</t>
  </si>
  <si>
    <t>Férias</t>
  </si>
  <si>
    <t>13º Salário</t>
  </si>
  <si>
    <t>Indenizações</t>
  </si>
  <si>
    <t>Assistência Médica</t>
  </si>
  <si>
    <t>Contribuição Sindical Anual</t>
  </si>
  <si>
    <t>Contribuição Assistêncial</t>
  </si>
  <si>
    <t>Seguros de Acidentes do Trabalho</t>
  </si>
  <si>
    <t>Outras Despesas com pessoal</t>
  </si>
  <si>
    <t>Senha Posto Fiscal:</t>
  </si>
  <si>
    <t>Username Posto Fiscal:</t>
  </si>
  <si>
    <t>Contador:</t>
  </si>
  <si>
    <t>Qualificação:</t>
  </si>
  <si>
    <t>Nome do usuário do programa</t>
  </si>
  <si>
    <t>Técnico em Contabilidade ou contador</t>
  </si>
  <si>
    <t>Seu numero de registro no Conselho</t>
  </si>
  <si>
    <t>Seu numero de CPF</t>
  </si>
  <si>
    <t>Contabilista</t>
  </si>
  <si>
    <t>Elabore seu logotipo</t>
  </si>
  <si>
    <t>Nome de seu escritório:</t>
  </si>
  <si>
    <t>Foram corrigidos erros na planilha de cadastro de empresas além de ser alteradas algumas coisas</t>
  </si>
  <si>
    <t>Tem uma nova planilha de cadastro especifica para os contabilistas</t>
  </si>
  <si>
    <t>Site:</t>
  </si>
  <si>
    <t>RECIBO DE PRESTAÇÃO DE SERVIÇOS CONTÁBEIS</t>
  </si>
  <si>
    <t>Descrição dos Serviços Prestados</t>
  </si>
  <si>
    <t>P/ Depósito Bancário</t>
  </si>
  <si>
    <t>Cadastre seu escritório</t>
  </si>
  <si>
    <t>Contas a pagar</t>
  </si>
  <si>
    <t>Contas a receber&gt;&gt;&gt;&gt;&gt;&gt;&gt;&gt;&gt;</t>
  </si>
  <si>
    <t>Saldo em Cx. Anterior&gt;&gt;&gt;&gt;&gt;&gt;&gt;&gt;</t>
  </si>
  <si>
    <t>Val. a Recolher</t>
  </si>
  <si>
    <t>Apuração do ICMS - Mensal</t>
  </si>
  <si>
    <t>MÊS:</t>
  </si>
  <si>
    <t>Entrada/Valor</t>
  </si>
  <si>
    <t>Saida/Valor</t>
  </si>
  <si>
    <t>Foram refeitas as planilhas de impostos, patrimônio, ficha cadastral.</t>
  </si>
  <si>
    <t>O plano de contas foi revisado e criados novos grupos de contas.</t>
  </si>
  <si>
    <t xml:space="preserve"> *** RECEITAS ***</t>
  </si>
  <si>
    <t>*** DESPESAS ***</t>
  </si>
  <si>
    <t>Soma Final (1+2+3+4+5-6)</t>
  </si>
  <si>
    <t>SIMPLES a Recolher</t>
  </si>
  <si>
    <t xml:space="preserve">SIMPLES </t>
  </si>
  <si>
    <t>CSSL</t>
  </si>
  <si>
    <t xml:space="preserve">PIS/PASEP/ Faturamento  </t>
  </si>
  <si>
    <t xml:space="preserve">IPI </t>
  </si>
  <si>
    <t xml:space="preserve">ICMS </t>
  </si>
  <si>
    <t>TLIF</t>
  </si>
  <si>
    <t>IRRF s/ Serviços de Terceiros</t>
  </si>
  <si>
    <t>IPTU a Recolher</t>
  </si>
  <si>
    <t>Descontos Concedidos</t>
  </si>
  <si>
    <t>Despesas Bancarias</t>
  </si>
  <si>
    <t>Multas e Juros Pagos</t>
  </si>
  <si>
    <t>Brindes e Presentes</t>
  </si>
  <si>
    <t>Despesas Eventuais</t>
  </si>
  <si>
    <t>Outros Gastos com Conservação</t>
  </si>
  <si>
    <t>Bancos Conta Emprestimos</t>
  </si>
  <si>
    <t>***RECEITAS***</t>
  </si>
  <si>
    <t>***DESPESAS***</t>
  </si>
  <si>
    <t>DESPESAS GERAIS</t>
  </si>
  <si>
    <t>DESPESAS FINANCEIRAS</t>
  </si>
  <si>
    <t>DESPESAS TRIBUTARIAS</t>
  </si>
  <si>
    <t>DESPESAS TRABALHISTAS</t>
  </si>
  <si>
    <t>DESPESAS OPERACIONAIS</t>
  </si>
  <si>
    <t>DESPESAS COM VENDAS</t>
  </si>
  <si>
    <t>RECEITAS EVENTUAIS</t>
  </si>
  <si>
    <t>RECEITAS DE VENDAS DE PRODUTOS</t>
  </si>
  <si>
    <t>IRRF s/ Aluguéis a Recolher</t>
  </si>
  <si>
    <t>IPVA a Recolher</t>
  </si>
  <si>
    <t>ISSQN a Recolher</t>
  </si>
  <si>
    <t>OBRIGAÇÕES SINDICAIS</t>
  </si>
  <si>
    <t>Contr.Sindical Patronal a Recolher</t>
  </si>
  <si>
    <t>Contr.Sindical Empregados a Recolher</t>
  </si>
  <si>
    <t>Contr.Assistencial Empregados.a Recolher</t>
  </si>
  <si>
    <t>SERVIÇOS DE TERCEIROS</t>
  </si>
  <si>
    <t>Serv.Prestados p/ Pessoa Física</t>
  </si>
  <si>
    <t>Serv.Prestados p/ Pessoa Jurídica</t>
  </si>
  <si>
    <t>Serviços Contabeis</t>
  </si>
  <si>
    <t>Serviços Advocatícios</t>
  </si>
  <si>
    <t>Vale-Transporte</t>
  </si>
  <si>
    <t>Contribuições a Órgãos de Classe</t>
  </si>
  <si>
    <t>Manutenção de Computadores e Impressoras</t>
  </si>
  <si>
    <t>Refeições e Lanches</t>
  </si>
  <si>
    <t>Multa de Natureza contratual</t>
  </si>
  <si>
    <t>Contribuição de Melhoria</t>
  </si>
  <si>
    <t>PIS - Folha de Pagamento</t>
  </si>
  <si>
    <t>Contribuição Sindical Patronal</t>
  </si>
  <si>
    <t xml:space="preserve">A planilha de demonstração das origens dos recursos você podera mexer nela. Por favor, verifique se os calculos estão </t>
  </si>
  <si>
    <t>Comentario:</t>
  </si>
  <si>
    <t>Pedido:</t>
  </si>
  <si>
    <t xml:space="preserve">programa, portanto se você que é contador e dispõe da nova lei comentada por favor zipe o arquivo e me mande, </t>
  </si>
  <si>
    <t>Me preocupo por demais quanto aos aspectos legais, pois tenho recebido email's de usuarios de outros Países.</t>
  </si>
  <si>
    <t>A planilha de Contas a receber e de contas a pagar, orçamento, contratos e estoques servem apenas para</t>
  </si>
  <si>
    <t>A planilha de patrimônio é para você manter um controle patrimonial da empresa.Todas as empresas são obrigadas.</t>
  </si>
  <si>
    <t xml:space="preserve">contas de patrimônio e extra-patrimoniais da empresa de seu cliente. Jamais delete esta planilha. Nesta versão </t>
  </si>
  <si>
    <t>Outrosim estou desenvolvendo uma planilha, que sera futuramente inserida neste programa, que servira  para a</t>
  </si>
  <si>
    <t xml:space="preserve"> fins de comparação de opção entre LUCRO REAL e LUCRO PRESUMIDO, ou seja qual sistema é mais vantajoso?</t>
  </si>
  <si>
    <r>
      <t xml:space="preserve">6404/76 em seu artigo 247 determina que elas fazem parte das demonstrações financeiras (eu prefiro </t>
    </r>
    <r>
      <rPr>
        <sz val="10"/>
        <color indexed="10"/>
        <rFont val="Arial"/>
        <family val="2"/>
      </rPr>
      <t>CONTABEIS</t>
    </r>
    <r>
      <rPr>
        <sz val="10"/>
        <color indexed="12"/>
        <rFont val="Arial"/>
        <family val="2"/>
      </rPr>
      <t>).</t>
    </r>
  </si>
  <si>
    <t>usar. Por exemplo Caixa, Contabilidade, Depto Pessoal, etc.....</t>
  </si>
  <si>
    <r>
      <t>Dica:</t>
    </r>
    <r>
      <rPr>
        <sz val="10"/>
        <color indexed="12"/>
        <rFont val="Arial"/>
        <family val="2"/>
      </rPr>
      <t xml:space="preserve"> Salve o livro Caixa assim: </t>
    </r>
    <r>
      <rPr>
        <sz val="10"/>
        <color indexed="10"/>
        <rFont val="Arial"/>
        <family val="2"/>
      </rPr>
      <t>Caixa_nome da empresa_ano</t>
    </r>
  </si>
  <si>
    <r>
      <t xml:space="preserve">         Salve a contabilidade assim: </t>
    </r>
    <r>
      <rPr>
        <sz val="10"/>
        <color indexed="10"/>
        <rFont val="Arial"/>
        <family val="2"/>
      </rPr>
      <t>contabilidade_nome da empresa_ano</t>
    </r>
  </si>
  <si>
    <r>
      <t xml:space="preserve">         Salve o depto pessoal assim: </t>
    </r>
    <r>
      <rPr>
        <sz val="10"/>
        <color indexed="10"/>
        <rFont val="Arial"/>
        <family val="2"/>
      </rPr>
      <t>depto Pessoal_nome da empresa_ano</t>
    </r>
  </si>
  <si>
    <t>A planilha de apuração de impostos servira para o acompanhamento dos impostos e das despesas gerais</t>
  </si>
  <si>
    <t>planilhas do SIMPLES e do DARF simples já que não irei usal-las.</t>
  </si>
  <si>
    <t>ela passou por uma atualização e foram modificadas algumas formas de calculos.</t>
  </si>
  <si>
    <t>de colegas que podem ser abatidas todas as despesas com a empresa, porém, tenho encontrado na legislação</t>
  </si>
  <si>
    <t>Se você já tiver alguma por ai, me envie que ficarei muito agradecido e certamente você tera seu nome publicado.</t>
  </si>
  <si>
    <t>RECEITAS DE VENDAS DE MERCADORIAS</t>
  </si>
  <si>
    <t>RECEITAS DE SERVIÇOS</t>
  </si>
  <si>
    <t>OBRIGAÇÕES FINANCEIRAS</t>
  </si>
  <si>
    <t>OBRIGAÇÕES A FORNECEDORES</t>
  </si>
  <si>
    <t>OUTRAS OBRIGAÇÕES</t>
  </si>
  <si>
    <t>PROVISÕES</t>
  </si>
  <si>
    <t>OBRIGAÇÕES TRIBUTARIAS</t>
  </si>
  <si>
    <t>IMOBILIZADO</t>
  </si>
  <si>
    <t>INVESTIMENTOS</t>
  </si>
  <si>
    <t>DIREITOS</t>
  </si>
  <si>
    <t>DESPESAS DO EXERCICIO SEGUINTE</t>
  </si>
  <si>
    <t>DIREITOS REALIZAVEIS A CURTO PRAZO</t>
  </si>
  <si>
    <t>CONTAS A RECEBER DE CLIENTES</t>
  </si>
  <si>
    <t>Cheques em Cobrança</t>
  </si>
  <si>
    <t>REALIZAVEL A CURTO PRAZO</t>
  </si>
  <si>
    <t>DISPONIVEL</t>
  </si>
  <si>
    <t>***ATIVO***</t>
  </si>
  <si>
    <t>***PASSIVO***</t>
  </si>
  <si>
    <t>Cliente:</t>
  </si>
  <si>
    <t>Dinheiro em ____/_____/_____</t>
  </si>
  <si>
    <t>Cheque p/ dia ____/____/____</t>
  </si>
  <si>
    <t>Depósito bancário dia ___/___/___</t>
  </si>
  <si>
    <t>APURAÇÃO DE RESULTADOS</t>
  </si>
  <si>
    <t>Vendas de Serviços</t>
  </si>
  <si>
    <t>Vendas de mercadorias</t>
  </si>
  <si>
    <t>Vendas de Produtos</t>
  </si>
  <si>
    <t>Receitas Operacionais</t>
  </si>
  <si>
    <t>Receitas Diversas</t>
  </si>
  <si>
    <t>Receitas Financeiras</t>
  </si>
  <si>
    <t>RECEITAS FINANCEIRAS</t>
  </si>
  <si>
    <t>Serviços</t>
  </si>
  <si>
    <t>( - ) Vendas de Serviços anuladas</t>
  </si>
  <si>
    <t>Produtos Fabricados</t>
  </si>
  <si>
    <t>Custos dos Produtos</t>
  </si>
  <si>
    <t>Estoque Inicial</t>
  </si>
  <si>
    <t>( + ) Custo de Produção</t>
  </si>
  <si>
    <t>( - ) Estoque Final</t>
  </si>
  <si>
    <t>Resultado de produtos Vendidos</t>
  </si>
  <si>
    <t>Despesas com vendas</t>
  </si>
  <si>
    <t>Despesas Operacionais</t>
  </si>
  <si>
    <t>Despesas Administrativas</t>
  </si>
  <si>
    <t>Despesas Trabalhistas</t>
  </si>
  <si>
    <t>Despesas Tributárias</t>
  </si>
  <si>
    <t>Despesas Financeiras</t>
  </si>
  <si>
    <t>Despesas Gerais</t>
  </si>
  <si>
    <t>( - ) Icms s/ compras</t>
  </si>
  <si>
    <t>( + ) fretes e Seg. s/ Compras</t>
  </si>
  <si>
    <t>( - ) Compras anuladas</t>
  </si>
  <si>
    <t>( - ) Descontos Obtidos</t>
  </si>
  <si>
    <t>( + ) Estoque Final</t>
  </si>
  <si>
    <t>Vendas Liquidas</t>
  </si>
  <si>
    <t>( - ) Vendas Anuladas</t>
  </si>
  <si>
    <t>( - ) Descontos concedidos</t>
  </si>
  <si>
    <t>( - ) ICMS s/ Vendas</t>
  </si>
  <si>
    <t>( - ) PIS s/ Faturamento</t>
  </si>
  <si>
    <t>( - ) COFINS</t>
  </si>
  <si>
    <t>( - ) Custo das Mercadorias</t>
  </si>
  <si>
    <t>Custo das Merc. Vendidas</t>
  </si>
  <si>
    <t>( + ) Compras de merc.</t>
  </si>
  <si>
    <t>Apuração do Exercicio</t>
  </si>
  <si>
    <t>Periféricos</t>
  </si>
  <si>
    <t>Periféricos - Depreciação Acumulada</t>
  </si>
  <si>
    <t>Softwares</t>
  </si>
  <si>
    <t>Softwares - Depreciação Acumulada</t>
  </si>
  <si>
    <t>Provedor - Internet</t>
  </si>
  <si>
    <t>Provisão para SIMPLES</t>
  </si>
  <si>
    <t>Parcelamentos de Impostos</t>
  </si>
  <si>
    <t>OBRIGAÇÕES FISCAIS</t>
  </si>
  <si>
    <t>Instalações em Propr. Terc. a Amortizar</t>
  </si>
  <si>
    <t xml:space="preserve">( - ) Valor pago </t>
  </si>
  <si>
    <t>( - ) Serviços não Recebidos</t>
  </si>
  <si>
    <t>( - ) Devoluções de Mercadorias</t>
  </si>
  <si>
    <t>( - ) Devoluções de Produtos</t>
  </si>
  <si>
    <t>INVESTIMENTOS TEMP. A CURTO PRAZO</t>
  </si>
  <si>
    <t>Despesas Financeiras Antecipadamente</t>
  </si>
  <si>
    <t>INVESTIMENTOS TEMP. A LONGO PRAZO</t>
  </si>
  <si>
    <t>Máq. e Equips. - Depr. Acumulada</t>
  </si>
  <si>
    <t>Máq. e Equips. - Custo Corrigido</t>
  </si>
  <si>
    <t>( - ) Provisão p/ Perdas na Realiz. de Inv.</t>
  </si>
  <si>
    <t>( - ) Provisão p/ red. ao valor de mercado</t>
  </si>
  <si>
    <t>( - ) Provisão p/ red. ao valor de Mercado</t>
  </si>
  <si>
    <t>( - ) Provisão para Dev. Duvidosos</t>
  </si>
  <si>
    <t>Empréstimo à pagar</t>
  </si>
  <si>
    <t xml:space="preserve">BALANÇO ANUAL </t>
  </si>
  <si>
    <t>Empresa:</t>
  </si>
  <si>
    <t>Ano:</t>
  </si>
  <si>
    <t>Emitido em:</t>
  </si>
  <si>
    <t>Deduções e Abatimentos</t>
  </si>
  <si>
    <t>Custos Operacionais</t>
  </si>
  <si>
    <t>Outras Receitas Operacionais</t>
  </si>
  <si>
    <t>Receitas Não Operacionais</t>
  </si>
  <si>
    <t>Despesas não Operacionais</t>
  </si>
  <si>
    <t>Provisão para CSSL</t>
  </si>
  <si>
    <t>Provisão para IRPJ</t>
  </si>
  <si>
    <t>Participações</t>
  </si>
  <si>
    <t>Vendas de Mercadorias</t>
  </si>
  <si>
    <t>Vendas Anuladas</t>
  </si>
  <si>
    <t>ICMS S/ Vendas</t>
  </si>
  <si>
    <t>PIS/ Faturamento</t>
  </si>
  <si>
    <t>ISS S/ Faturamento</t>
  </si>
  <si>
    <t>DEMONSTRAÇÃO DO RESULTADO DO EXERCICIO</t>
  </si>
  <si>
    <t>Custos dos Serviços Prestados</t>
  </si>
  <si>
    <t>Custos das Mercadorias Vendidas</t>
  </si>
  <si>
    <t>Custos dos Produtos Fabricados</t>
  </si>
  <si>
    <t>Custos Gerais</t>
  </si>
  <si>
    <t>Emitida em:</t>
  </si>
  <si>
    <t>Nome:</t>
  </si>
  <si>
    <t>d</t>
  </si>
  <si>
    <t>c</t>
  </si>
  <si>
    <t>MINHA HUMILDE PÁGINA ESTÁ NO ENDEREÇO</t>
  </si>
  <si>
    <t>www.valdecicontabilidade.ezdir.net</t>
  </si>
  <si>
    <t>IPI S/ VENDAS</t>
  </si>
  <si>
    <t>IMPOSTO - SIMPLES</t>
  </si>
  <si>
    <t>Compras anuladas</t>
  </si>
  <si>
    <t>Estoque Final</t>
  </si>
  <si>
    <t>Outras Receitas Diversas a Vencer</t>
  </si>
  <si>
    <t>( - ) Vendas de Produtos Anuladas</t>
  </si>
  <si>
    <t>Rendimentos s/ aplicações financeiras</t>
  </si>
  <si>
    <t>Lucros em partic. em outras companhias</t>
  </si>
  <si>
    <t xml:space="preserve">Ganhos em transações do ativo perm. </t>
  </si>
  <si>
    <t>Aumento do valor ações outras empresas</t>
  </si>
  <si>
    <t>Despesas c/ Créditos de liquidação Duv.</t>
  </si>
  <si>
    <t>Contribuição Sind. de Classe a Recolher</t>
  </si>
  <si>
    <t>Provisão para Encargos Sociais</t>
  </si>
  <si>
    <t>Contas de telefone (BCP) a pagar</t>
  </si>
  <si>
    <t>Contas de telefone (TELEFONICA) a pagar</t>
  </si>
  <si>
    <t>Contas de telefone (EMBRATEL) a pagar</t>
  </si>
  <si>
    <t>Contas de telefone (INTELIG) a pagar</t>
  </si>
  <si>
    <t>Conta de luz a pagar</t>
  </si>
  <si>
    <t>Conta de Agua a pagar</t>
  </si>
  <si>
    <t>Provedor - Internet a pagar</t>
  </si>
  <si>
    <t>Agua e esgoto</t>
  </si>
  <si>
    <t>Impressoras</t>
  </si>
  <si>
    <t>Impressoras - Depreciação Acumulada</t>
  </si>
  <si>
    <t>Antecipações de 13º Salário</t>
  </si>
  <si>
    <t>Numerários em transito</t>
  </si>
  <si>
    <t>Peças e Material de Reposição</t>
  </si>
  <si>
    <t xml:space="preserve">Outras Provisões </t>
  </si>
  <si>
    <t>Comentarios</t>
  </si>
  <si>
    <t>CONTROLE DE ESTOQUES</t>
  </si>
  <si>
    <t>TIPO</t>
  </si>
  <si>
    <t>MATERIAIS</t>
  </si>
  <si>
    <t>Unitário</t>
  </si>
  <si>
    <t>Papel continuo - 80 colunas</t>
  </si>
  <si>
    <t>Pacote</t>
  </si>
  <si>
    <t>Pastas plastica</t>
  </si>
  <si>
    <t>Grampos</t>
  </si>
  <si>
    <t>FICHA CADASTRAL</t>
  </si>
  <si>
    <t>DADOS  DA  EMPRESA</t>
  </si>
  <si>
    <t>Julho</t>
  </si>
  <si>
    <t>CONTADOR</t>
  </si>
  <si>
    <t>Telefone</t>
  </si>
  <si>
    <t>CRC:</t>
  </si>
  <si>
    <t>Compras:</t>
  </si>
  <si>
    <t>Vendas:</t>
  </si>
  <si>
    <t>Impostos:</t>
  </si>
  <si>
    <t>Saldo final Cx e Bcos:</t>
  </si>
  <si>
    <t>Contas a Pagar:</t>
  </si>
  <si>
    <t>Contas a Receber:</t>
  </si>
  <si>
    <t>Empregados:</t>
  </si>
  <si>
    <t>OBSERVAÇÕES:</t>
  </si>
  <si>
    <t>Carimbo/assinatura</t>
  </si>
  <si>
    <t>INFORMAÇÕES CONTABEIS ANO BASE ANTERIOR</t>
  </si>
  <si>
    <t xml:space="preserve">DESPESAS GERAIS </t>
  </si>
  <si>
    <t>Meses&gt;&gt;&gt;&gt;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</si>
  <si>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</si>
  <si>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</si>
  <si>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</si>
  <si>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</si>
  <si>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</si>
  <si>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</si>
  <si>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</si>
  <si>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</si>
  <si>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</si>
  <si>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</si>
  <si>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</si>
  <si>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</si>
  <si>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Totais&gt;&gt;</t>
  </si>
  <si>
    <t>Pro - Labore 01</t>
  </si>
  <si>
    <t>Pro - Labore 02</t>
  </si>
  <si>
    <t>Resultado</t>
  </si>
  <si>
    <t>Receitas de Vendas</t>
  </si>
  <si>
    <t>Outras Receitas</t>
  </si>
  <si>
    <t>ORÇAMENTO / mensal ou anual</t>
  </si>
  <si>
    <t>Mês/Ano:</t>
  </si>
  <si>
    <t>TOTAL PREVISTO RECEITAS</t>
  </si>
  <si>
    <t>Soma&gt;&gt;&gt;</t>
  </si>
  <si>
    <t>CONTRATOS</t>
  </si>
  <si>
    <t>Valor total</t>
  </si>
  <si>
    <t>Dia Venc.</t>
  </si>
  <si>
    <t>Dia pagto.</t>
  </si>
  <si>
    <t>Nº cheque</t>
  </si>
  <si>
    <t>Magno projetos Ltda</t>
  </si>
  <si>
    <t>Valdeci</t>
  </si>
  <si>
    <t>INSS Pro-Labore</t>
  </si>
  <si>
    <t>INSS Salários</t>
  </si>
  <si>
    <t>Aluguel Mensal</t>
  </si>
  <si>
    <t>Agua e Esgoto</t>
  </si>
  <si>
    <t>Honorarios Cont.</t>
  </si>
  <si>
    <t>INSS - empr.</t>
  </si>
  <si>
    <t>Subtotal &gt;&gt;</t>
  </si>
  <si>
    <t>Lucros Sócio 01</t>
  </si>
  <si>
    <t>Lucros Sócio 02</t>
  </si>
  <si>
    <t>Lucros sócio 01</t>
  </si>
  <si>
    <t>Lucros sócio 02</t>
  </si>
  <si>
    <t>Honorarios Contador</t>
  </si>
  <si>
    <t>DÉBITO DO IMPOSTO</t>
  </si>
  <si>
    <t>Por saidas com débito do imposto</t>
  </si>
  <si>
    <t>Outros débitos</t>
  </si>
  <si>
    <t>Estorno de créditos</t>
  </si>
  <si>
    <t>SUBTOTAL (051+052+053)</t>
  </si>
  <si>
    <t>CRÉDITO DO IMPOSTO</t>
  </si>
  <si>
    <t>Por entradas com crédito do imposto</t>
  </si>
  <si>
    <t>Outros créditos</t>
  </si>
  <si>
    <t>Estorno de débitos</t>
  </si>
  <si>
    <t>TOTAL (060+061)</t>
  </si>
  <si>
    <t>APURAÇÃO DOS SALDOS (RPA)</t>
  </si>
  <si>
    <t>Saldo devedor (055-062)</t>
  </si>
  <si>
    <t>Deduções</t>
  </si>
  <si>
    <t>Imposto a recolher (063-064)</t>
  </si>
  <si>
    <t>Saldo credor a transportar (062-055)</t>
  </si>
  <si>
    <t>SUBTOTAL (056+057+058)</t>
  </si>
  <si>
    <t>% sócio 01</t>
  </si>
  <si>
    <t>% sócio 02</t>
  </si>
  <si>
    <t>GFIP:</t>
  </si>
  <si>
    <t>Tipo:</t>
  </si>
  <si>
    <t>Optante pelo Simples</t>
  </si>
  <si>
    <t>GPS:</t>
  </si>
  <si>
    <t>Individual/Mensal</t>
  </si>
  <si>
    <t>Inscr. Vig. Sanitaria:</t>
  </si>
  <si>
    <t>Saldo Bcos - 31/12/2001:</t>
  </si>
  <si>
    <t>Est.Final - 31/12/2001:</t>
  </si>
  <si>
    <t>Cadastros</t>
  </si>
  <si>
    <t>Obs.:</t>
  </si>
  <si>
    <t>xxxxxxxxxxxxxxxxxxxxxxxxxxxxxxxxxxxxxxxxxxxxxxxxxxxxxxxxxxxxxxxxxxxxxxxxxxxxxxxxxxxxx</t>
  </si>
  <si>
    <t>Hon. Contador</t>
  </si>
  <si>
    <t>TOTAL GERAL DESPESAS</t>
  </si>
  <si>
    <t>SALDO EM CAIXA/BANCOS &gt;&gt;&gt;&gt;&gt;&gt;&gt;&gt;</t>
  </si>
  <si>
    <t>Saldo credor do periodo anterior</t>
  </si>
  <si>
    <t>Fev.</t>
  </si>
  <si>
    <t>Abril</t>
  </si>
  <si>
    <t>IMPOSTOS A RECUPERAR</t>
  </si>
  <si>
    <t>IPI</t>
  </si>
  <si>
    <t>Outros impostos a recuperar</t>
  </si>
  <si>
    <t>***RESULTADO***</t>
  </si>
  <si>
    <t>Ficha Patrimonial</t>
  </si>
  <si>
    <t>Anexos:</t>
  </si>
  <si>
    <t>Balancete;</t>
  </si>
  <si>
    <t>Notas Explicativas do Balanço;</t>
  </si>
  <si>
    <t>Demonstração de Lucros e Perdas;</t>
  </si>
  <si>
    <t>Situação do CNPJ:</t>
  </si>
  <si>
    <t>Demonstração de Resultado do Exercicio;</t>
  </si>
  <si>
    <t>Demonstração das origens e Aplicações de Recursos</t>
  </si>
  <si>
    <t>Apuração;</t>
  </si>
  <si>
    <t>NOTAS EXPLICATIVAS ÀS DEMONSTRAÇÕES CONTÁBEIS DA EMPRESA:</t>
  </si>
  <si>
    <t>PRINCIPAIS CRITÉRIOS CONTÁBEIS</t>
  </si>
  <si>
    <t>EFEITOS DA CONTABILIZAÇÃO DA CORREÇÃO MONETÁRIA DO BALANÇO</t>
  </si>
  <si>
    <t>CLIENTES</t>
  </si>
  <si>
    <t>CONTAS CORRENTES DE ACIONISTAS</t>
  </si>
  <si>
    <t>INSVESTIMENTOS EM SUBSIDIARIA</t>
  </si>
  <si>
    <t>INSTITUIÇÕES FINANCEIRAS</t>
  </si>
  <si>
    <t>PATRIMÔNIO LIQUIDO</t>
  </si>
  <si>
    <t>SEGUROS</t>
  </si>
  <si>
    <t>EXERCICIO SOCIAL</t>
  </si>
  <si>
    <t>CONTINGÊNCIAS</t>
  </si>
  <si>
    <t>DIVIDENDOS</t>
  </si>
  <si>
    <t>Resultado de Serviços</t>
  </si>
  <si>
    <t>Resultado de Mercadorias</t>
  </si>
  <si>
    <t>Resultado de Produtos</t>
  </si>
  <si>
    <t>Emitido</t>
  </si>
  <si>
    <t>Histórico desta versão</t>
  </si>
  <si>
    <t>Percentual:</t>
  </si>
  <si>
    <t>Depósito</t>
  </si>
  <si>
    <t>Baixa Valor Pago</t>
  </si>
  <si>
    <t>%</t>
  </si>
  <si>
    <t>A planilha empresa nada mais é que o cadastro da empresa cliente sua, você devera cadastrar todos os</t>
  </si>
  <si>
    <t xml:space="preserve">                  NÃO VENDA ESTE PROGRAMA !!!!!!</t>
  </si>
  <si>
    <t>Lucros ou Prejuizos do Exercicio</t>
  </si>
  <si>
    <t>Lucros ou Prejuizos do Exercicio Anterior</t>
  </si>
  <si>
    <t>Materiais Enviados para Industrialização</t>
  </si>
  <si>
    <t>Materiais Enviados para Consertos</t>
  </si>
  <si>
    <t>Mercadoriais Enviadas para Demonstração</t>
  </si>
  <si>
    <t>Materais Recebidos para Consertos</t>
  </si>
  <si>
    <t>Mercadorias Recebidas para Demonstração</t>
  </si>
  <si>
    <t>Titulos em Caução Bancaria</t>
  </si>
  <si>
    <t>IRRF s/ Salários</t>
  </si>
  <si>
    <t>IRRF s/ Aluguéis</t>
  </si>
  <si>
    <t xml:space="preserve">IPVA </t>
  </si>
  <si>
    <t>Contribuição Confederativa</t>
  </si>
  <si>
    <t>INSS a Recolher</t>
  </si>
  <si>
    <t>Serviços Prestados no Exterior</t>
  </si>
  <si>
    <t>Serviços Prestados no Estado</t>
  </si>
  <si>
    <t>Mercadorias Vendidas no Estado</t>
  </si>
  <si>
    <t>Mercadorias Vendidas para o Exterior</t>
  </si>
  <si>
    <t>Produtos fabricados /Vendas no Estado</t>
  </si>
  <si>
    <t>Produtos fabricados /Vendas no Exterior</t>
  </si>
  <si>
    <t>Serviços Prestados em outro Estado</t>
  </si>
  <si>
    <t>Mercadoriais Vendidas para outro Estado</t>
  </si>
  <si>
    <t>Produtos fabricados /Vendas para outro Estado</t>
  </si>
  <si>
    <t>Variações Cambiais</t>
  </si>
  <si>
    <t xml:space="preserve">Custos dos Produtos </t>
  </si>
  <si>
    <t xml:space="preserve">Custo das Mercadorias </t>
  </si>
  <si>
    <t>Custo dos Serviços</t>
  </si>
  <si>
    <t>***CUSTOS***</t>
  </si>
  <si>
    <t>Participações em Outras Empresas</t>
  </si>
  <si>
    <t>Outros Investimentos</t>
  </si>
  <si>
    <t>Ativo Circulante no Início do Exercício</t>
  </si>
  <si>
    <t>(-) Passivo Circulante no Início do Exercício</t>
  </si>
  <si>
    <t>Capital Circulante Líquido no Início do Exercício</t>
  </si>
  <si>
    <t>Recursos Próprios</t>
  </si>
  <si>
    <t>Aplicação dos Recursos</t>
  </si>
  <si>
    <t>Aumento dos Investimentos</t>
  </si>
  <si>
    <t>Aumento do Diferido</t>
  </si>
  <si>
    <t>CAPITAL CIRCULANTE LIQUIDO INICIAL</t>
  </si>
  <si>
    <t>Recursos de terceiros</t>
  </si>
  <si>
    <t>g</t>
  </si>
  <si>
    <t>h</t>
  </si>
  <si>
    <r>
      <t xml:space="preserve">Planilha para apuração do PIS - </t>
    </r>
    <r>
      <rPr>
        <b/>
        <sz val="12"/>
        <rFont val="Times New Roman"/>
        <family val="1"/>
      </rPr>
      <t>Optantes pelo Lucro Real a partir de 01.12.2002</t>
    </r>
  </si>
  <si>
    <t>Digite nos campos CINZA</t>
  </si>
  <si>
    <t>Descrição</t>
  </si>
  <si>
    <t>Valor R$</t>
  </si>
  <si>
    <t>Faturamento de Produtos e Serviços</t>
  </si>
  <si>
    <t>Outras Receitas (juros, etc.)</t>
  </si>
  <si>
    <t>Vendas Canceladas</t>
  </si>
  <si>
    <t>Descontos Incondicionais</t>
  </si>
  <si>
    <t>Vendas com Substituição Tributária PIS</t>
  </si>
  <si>
    <t>Vendas tributadas pelo Regime Monofásico PIS</t>
  </si>
  <si>
    <t>Vendas Isentas ou com Alíquota Zero</t>
  </si>
  <si>
    <t>Exportação</t>
  </si>
  <si>
    <t>IPI e ICMS Subsituição Tributária</t>
  </si>
  <si>
    <t>Valor da Base de Cálculo do Débito</t>
  </si>
  <si>
    <t>CRÉDITOS PROPORCIONAIS:</t>
  </si>
  <si>
    <t>Bens Adquiridos para Revenda</t>
  </si>
  <si>
    <t>Insumos Adquiridos para Produção</t>
  </si>
  <si>
    <t>Serviços Utilizados na Produção</t>
  </si>
  <si>
    <t>Combustíveis e Lubrificantes</t>
  </si>
  <si>
    <t>Aluguéis</t>
  </si>
  <si>
    <t>Devoluções de Vendas</t>
  </si>
  <si>
    <t>Encargos de Depreciação e Amortização</t>
  </si>
  <si>
    <t>Total da Base de Cálculo do Crédito</t>
  </si>
  <si>
    <t>Valor Líquido da Base de Cálculo</t>
  </si>
  <si>
    <t>PIS Débito</t>
  </si>
  <si>
    <t>Aquisição de Mercadorias de Origem Animal ou Vegetal</t>
  </si>
  <si>
    <t>Crédito de Aquisição de Produtores Pessoa Física</t>
  </si>
  <si>
    <t>Estoques Apurados em 01.12.2002</t>
  </si>
  <si>
    <t>Crédito de 1/12 dos Estoques (até 30.11.2003)</t>
  </si>
  <si>
    <t>PIS Crédito</t>
  </si>
  <si>
    <t>PIS Devido</t>
  </si>
  <si>
    <t>PIS Retido por Órgãos Públicos</t>
  </si>
  <si>
    <t>PIS Compensado</t>
  </si>
  <si>
    <t>PIS A RECOLHER</t>
  </si>
  <si>
    <t>DESPESAS SINDICAIS</t>
  </si>
  <si>
    <t>Fornecedor</t>
  </si>
  <si>
    <t>Série</t>
  </si>
  <si>
    <t>Condições de Compra:</t>
  </si>
  <si>
    <t>A vista:</t>
  </si>
  <si>
    <t>A Prazo:</t>
  </si>
  <si>
    <t>Garantia:</t>
  </si>
  <si>
    <t>Descrição do Bem</t>
  </si>
  <si>
    <t>Custos:</t>
  </si>
  <si>
    <t>Valor do Custo do Bem:</t>
  </si>
  <si>
    <t>IPI:</t>
  </si>
  <si>
    <t>Custos de Transporte:</t>
  </si>
  <si>
    <t>Custos de Instalação:</t>
  </si>
  <si>
    <t>Custo Final:</t>
  </si>
  <si>
    <t>Reforma realizada em:</t>
  </si>
  <si>
    <t>Novo Valor do Custo:</t>
  </si>
  <si>
    <t>Depreciação Acumulada:</t>
  </si>
  <si>
    <t>Correção Monetária:</t>
  </si>
  <si>
    <t>Saldo Atualizado do Bem:</t>
  </si>
  <si>
    <t>+</t>
  </si>
  <si>
    <t>=</t>
  </si>
  <si>
    <t>Nota Fiscal nº :</t>
  </si>
  <si>
    <t>A3</t>
  </si>
  <si>
    <t>Sim</t>
  </si>
  <si>
    <t>Não</t>
  </si>
  <si>
    <t>12 meses</t>
  </si>
  <si>
    <t>Rua do Escorrega lá vai um, 125 SP</t>
  </si>
  <si>
    <t>Observações</t>
  </si>
  <si>
    <t>Descrever aqui em pormenores o bem adquirido conforme discriminado na nota fiscal do</t>
  </si>
  <si>
    <t>fornecedor.</t>
  </si>
  <si>
    <t>Faça uma ficha para cada bem da empresa.</t>
  </si>
  <si>
    <t>Basta copiar e colar embaixo desta ficha</t>
  </si>
  <si>
    <t>Bancos Conta Vinculada</t>
  </si>
  <si>
    <t>Adiantamentos a Empregados</t>
  </si>
  <si>
    <t>Direitos Previdênciario a Recuperar</t>
  </si>
  <si>
    <t>Impostos a Recuperar</t>
  </si>
  <si>
    <t>Impostos e Contribuições pagos por Estimativa</t>
  </si>
  <si>
    <t>Adiantamentos a Terceiros</t>
  </si>
  <si>
    <t>Senhores (as) usuarios:</t>
  </si>
  <si>
    <t>dados e imprimir para fins de consulta/ preenchimento/ regularizações.</t>
  </si>
  <si>
    <t>O plano de contas que eu disponibilizo neste programa é uma compilação de vários planos que encontrei</t>
  </si>
  <si>
    <t>Como é um plano de contas eclético poderão ser incluidas ou excluidas contas em diversos grupos.</t>
  </si>
  <si>
    <t xml:space="preserve">Ele serve de base para o balancete e o balanço, portanto ao se excluir ou incluir contas você devera </t>
  </si>
  <si>
    <t>em livros e em revistas especializadas. O critério de classificação das contas foi o estabelecido na lei</t>
  </si>
  <si>
    <t>A ficha cadastral é somente para você preencher e encaminhar várias cópias para seu cliente demonstrar</t>
  </si>
  <si>
    <t>a bancos, fornecedores e clientes dele. È pra ele não ficar te ligando todo dia pedindo este documento ou</t>
  </si>
  <si>
    <t>algum dado da empresa dele. (Eu particularmente reduzo ela a um tamanho minimo +/- do tamanho do</t>
  </si>
  <si>
    <t xml:space="preserve">A planilha controle pagamento do cliente surgiu da necessidade de acompanhar os inadimplentes do </t>
  </si>
  <si>
    <t>escritório, já que é impossivel que todos paguem nossos honorários em dia.</t>
  </si>
  <si>
    <t>clientes mês a mês.</t>
  </si>
  <si>
    <t>de inclusão em processos de parcelamento, serve também para atualizar os impostos.</t>
  </si>
  <si>
    <t xml:space="preserve">  Depositos não identificados</t>
  </si>
  <si>
    <t xml:space="preserve">  Cheques não apresentados</t>
  </si>
  <si>
    <t>Bancos c/ movimento - bradesco</t>
  </si>
  <si>
    <t xml:space="preserve">  Duplicatas não apresentadas</t>
  </si>
  <si>
    <t>Descreva aqui os critérios contabeis que você adotou na elaboração do</t>
  </si>
  <si>
    <t>balanço da empresa:</t>
  </si>
  <si>
    <t>Critérios de avaliação dos elementos patrimôniais, estoques, calculos de depreciação</t>
  </si>
  <si>
    <t>amortização e exaustão, constituição de provisões para encargos ou riscos e dos</t>
  </si>
  <si>
    <t>ajustes para atender as perdas prováveis na realização dos elementos do ativo.</t>
  </si>
  <si>
    <t>Como este item esta proibido pela lei 9249/95, apenas cite o  fato.</t>
  </si>
  <si>
    <t>Citar qual foi o método utilizado para avaliação dos estoques: UEPS,PEPS, Custo</t>
  </si>
  <si>
    <t>Médio</t>
  </si>
  <si>
    <t>Evite mudar os critérios contabeis, mas se tiver que muda-los use de bom</t>
  </si>
  <si>
    <t>senso. As mudanças podem ser: contituição de provisão anual para mensal</t>
  </si>
  <si>
    <t>Calculos de depreciação, etc. Observe sempre a legislação do Imposto de Renda</t>
  </si>
  <si>
    <t>Cite o saldo da conta, sem discriminar, mas, com o critério de calculo usado.</t>
  </si>
  <si>
    <t>Cite os investimentos feitos durante o ano nas subsidiarias assim como os</t>
  </si>
  <si>
    <t>que ainda precisam serem feitos.</t>
  </si>
  <si>
    <t>Demonstrações realizadas em : 31/12/xx</t>
  </si>
  <si>
    <t>Citar o valor total do grupo imobilizado, assim como seu custo de aquisição e o</t>
  </si>
  <si>
    <t>Citar os saldos das contas nas diversas instituições fiananceiras assim como</t>
  </si>
  <si>
    <t>os investimentos pendentes de liquidação (CDB,RDB,etc).</t>
  </si>
  <si>
    <t>valor da correção monetária, se houver,assim como os prazos adotados na depreciação.</t>
  </si>
  <si>
    <t xml:space="preserve">Citar os valores do patrimônio da empresa tais como: capital social susbcrito e </t>
  </si>
  <si>
    <t>realizado</t>
  </si>
  <si>
    <t>Citar em qual companhia seguradora foi feito o seguro da empresa assim como</t>
  </si>
  <si>
    <t>o valor segurado.</t>
  </si>
  <si>
    <t>Citar a quantidade de clientes existentes no inicio do exercicio e no final. Observar</t>
  </si>
  <si>
    <t>também os valores a receber dos clientes.</t>
  </si>
  <si>
    <t>As planilhas de DARF (comum e SIMPLES) eu formatei e adaptei para imprimir os valores e dados diretamente</t>
  </si>
  <si>
    <t>no impresso usando uma impressora LX 300. Se você usa outro tipo de impressora faça as adaptações</t>
  </si>
  <si>
    <t xml:space="preserve">para a impressão sair perfeita. </t>
  </si>
  <si>
    <t>Porte:</t>
  </si>
  <si>
    <t>fins de encerramento de exercicio ou para aqueles que gostam ou preferem manter um controle absoluto sobre</t>
  </si>
  <si>
    <t>Rua do escorrega la vai dois</t>
  </si>
  <si>
    <t>A planilha de apuração de ICMS são para a apuração pura e simples do imposto, para fins de preenchimento da</t>
  </si>
  <si>
    <t xml:space="preserve"> GIA mensal. Se a empresa não tem ICMS para recolher pode-se remover do programa normalmente.</t>
  </si>
  <si>
    <t>Enviado p/ pagto.</t>
  </si>
  <si>
    <t>Controle de pagamentos do cliente</t>
  </si>
  <si>
    <t>% Base de IRPJ:</t>
  </si>
  <si>
    <t>% Base de CSLL</t>
  </si>
  <si>
    <t>Esta formatado para imprimir diretamente no DARF-Modelo Comum (Cinza)</t>
  </si>
  <si>
    <t>Esta formatado para imprimir diretamente no DARF-SIMPLES (Verde)</t>
  </si>
  <si>
    <t>Saldo Em Caixa/Bancos &gt;&gt;</t>
  </si>
  <si>
    <t>Contas a pagar &gt;&gt;&gt;&gt;&gt;&gt;&gt;&gt;</t>
  </si>
  <si>
    <t>Total Geral Despesas&gt;&gt;&gt;&gt;</t>
  </si>
  <si>
    <t>Contas a receber&gt;&gt;&gt;&gt;</t>
  </si>
  <si>
    <t>Nome da empresa que vendeu o bem a ser incorporado ao patrimonio</t>
  </si>
  <si>
    <t>01.233.344/0001-25</t>
  </si>
  <si>
    <t>Competencia&gt;&gt;&gt;:</t>
  </si>
  <si>
    <t>Códigos</t>
  </si>
  <si>
    <t>Nesta versão deste programa foram alterados alguns itens:</t>
  </si>
  <si>
    <t>6404/76 (recentemente alterada), sendo que o mesmo podera ser usado para qualquer tipo de empresa, de qualquer porte.</t>
  </si>
  <si>
    <t>Este procedimento devera ser executado somente por contabilistas!!!!</t>
  </si>
  <si>
    <t>Baixa</t>
  </si>
  <si>
    <r>
      <t>Portugal</t>
    </r>
    <r>
      <rPr>
        <i/>
        <sz val="10"/>
        <color indexed="10"/>
        <rFont val="Arial"/>
        <family val="2"/>
      </rPr>
      <t xml:space="preserve"> ( Europa),</t>
    </r>
    <r>
      <rPr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Angola</t>
    </r>
    <r>
      <rPr>
        <i/>
        <sz val="10"/>
        <color indexed="10"/>
        <rFont val="Arial"/>
        <family val="2"/>
      </rPr>
      <t xml:space="preserve"> ( Africa), </t>
    </r>
    <r>
      <rPr>
        <b/>
        <i/>
        <sz val="10"/>
        <color indexed="10"/>
        <rFont val="Arial"/>
        <family val="2"/>
      </rPr>
      <t>Japão</t>
    </r>
    <r>
      <rPr>
        <i/>
        <sz val="10"/>
        <color indexed="10"/>
        <rFont val="Arial"/>
        <family val="2"/>
      </rPr>
      <t xml:space="preserve"> (Asia).</t>
    </r>
    <r>
      <rPr>
        <i/>
        <sz val="10"/>
        <color indexed="17"/>
        <rFont val="Arial"/>
        <family val="2"/>
      </rPr>
      <t xml:space="preserve"> E nestes países a legislação é diferente da nossa, portanto, nossos</t>
    </r>
  </si>
  <si>
    <t xml:space="preserve">Agora chegamos ao coração do programa que é o balancete, ele serve para o controle de pagamentos, recebimentos, </t>
  </si>
  <si>
    <t>portanto tenha o maior cuidado ao mexer nela.</t>
  </si>
  <si>
    <t>mexa com ela somente se você entender de excel e seja contabilista caso contrario não mexa nela pois ela recebe</t>
  </si>
  <si>
    <t>alterada por qualquer contador.</t>
  </si>
  <si>
    <t xml:space="preserve">duvidas quanto a este aspecto. Receitas e Despesas que podem ser abatidas na apuração do lucro. Tenho ouvido </t>
  </si>
  <si>
    <t xml:space="preserve">que nem tudo pode ser abatido. </t>
  </si>
  <si>
    <t xml:space="preserve">Agradeço desde já as colaborações que me forem enviadas. Pois tenho como hábito seguir estritamente o que </t>
  </si>
  <si>
    <t>manda a legislação fiscal e contabil. Nada faço que não seja fundamentado nestes preceitos.</t>
  </si>
  <si>
    <t>corretos.</t>
  </si>
  <si>
    <t>que lhe serei muito grato.</t>
  </si>
  <si>
    <t>Uma maneira de se usar este programa é a seguinte:</t>
  </si>
  <si>
    <t>dica</t>
  </si>
  <si>
    <t>Ajuda do programa de Contabilidade</t>
  </si>
  <si>
    <t>cartão do CNPJ plastifico e dou pra ele carregar, desta forma ele tera um mini cadastro da empresa dele).</t>
  </si>
  <si>
    <t>da empresa de seu cliente para fins de declarações anuais.</t>
  </si>
  <si>
    <t>A planilha de impostos em atraso é para você sempre ter uma posição dos impostos em atraso para fins</t>
  </si>
  <si>
    <t>A planilha denominada SIMPLES é usada para empresas enquadradas no SIMPLES federal.</t>
  </si>
  <si>
    <t>Eu geralmente uso o programa da seguinte forma: se a empresa é lucro presumido ou real eu deleto as</t>
  </si>
  <si>
    <t>a empresa, eu normalmente tiro estas planilhas já que dificilmente vou usa-las.</t>
  </si>
  <si>
    <t>A planilha de apuração não podera ser deletada nem você devera mexer nela a não ser que você seja contabilista</t>
  </si>
  <si>
    <t>e saiba extamente aquilo que estiver fazendo. Ela fornece os dados para o balanço e recebe os dados do balancete</t>
  </si>
  <si>
    <t>A planilha de Lucros/Prejuizos é a demonstração de lucros e perdas do exercicio. Não esta protegida podendo ser</t>
  </si>
  <si>
    <t>A planilha Resultado é a demonstração do resultado do exercicio.</t>
  </si>
  <si>
    <t>Portanto aguardo as sugestões dos contadores, suas alterações nesta planilha e ou sugestões quanto ao assunto</t>
  </si>
  <si>
    <t>E ao final do programa tenho a planilha de notas explicativas as demonstrações contabeis. Afinal de contas a lei</t>
  </si>
  <si>
    <t>Estou estudando a lei 10.303/2001 ( nova lei das sociedades anonimas) para verificar o que precisa ser mudado neste</t>
  </si>
  <si>
    <t>Técnico em Contabilidade</t>
  </si>
  <si>
    <t>Carapicuiba/SP/Brasil</t>
  </si>
  <si>
    <t>sua e minha!!!!</t>
  </si>
  <si>
    <t xml:space="preserve">colegas contadores espalhados por este mundão de Deus merecem, a meu ver, uma informação correta sobre </t>
  </si>
  <si>
    <t>Versão: 6.0</t>
  </si>
  <si>
    <t>como funcionam as coisas por aqui né?</t>
  </si>
  <si>
    <t>Por tudo o que lhe é mais sagrado em sua vida,</t>
  </si>
  <si>
    <t>Pois ele é distribuido de graça, para todo mundo!!!!!!!!!!!!!!</t>
  </si>
  <si>
    <t>Quem quiser é só copiar e usar a vontade!!!!!!!!!</t>
  </si>
  <si>
    <t>Observações:</t>
  </si>
  <si>
    <t>Se você tem conhecimentos de excel e desejar melhorar o programa</t>
  </si>
  <si>
    <t>para que você possa alterar alguma fórmula.</t>
  </si>
  <si>
    <t>Janeiro</t>
  </si>
  <si>
    <t>E vê se me envia uma cópia, se você melhorar ele!!!!</t>
  </si>
  <si>
    <t>MEU EMAIL É:</t>
  </si>
  <si>
    <t xml:space="preserve"> SÓCIOS</t>
  </si>
  <si>
    <t xml:space="preserve">PROPRIETÁRIO </t>
  </si>
  <si>
    <t>Maria da Janta -10/02/1965</t>
  </si>
  <si>
    <t>Filho 01 -12/02/1980</t>
  </si>
  <si>
    <t>Filho 02 -12/02/1981</t>
  </si>
  <si>
    <t>Filho 03 -12/02/1982</t>
  </si>
  <si>
    <t>Filho 04 -12/02/1983</t>
  </si>
  <si>
    <t>Filho 05 -12/02/1984</t>
  </si>
  <si>
    <t>Pedro Taques -10/02/1965</t>
  </si>
  <si>
    <t>Empresa</t>
  </si>
  <si>
    <t>Ano</t>
  </si>
  <si>
    <t>Emissão</t>
  </si>
  <si>
    <t>01 a 20</t>
  </si>
  <si>
    <t>Como você leu até o fim, vou te dar um presente:</t>
  </si>
  <si>
    <t>Senha de qualquer programa de minha autoria</t>
  </si>
  <si>
    <t>criando telas, etc , continue lendo e vai descobrir o desbloqueio das planilhas</t>
  </si>
  <si>
    <t>Luiz Gustavo N. dos Santos</t>
  </si>
  <si>
    <t>lgnsantos@bol.com.br</t>
  </si>
  <si>
    <t>ESTE PROGRAMA ESTA ATUALIZADO COM AS SUGESTÕES DO SEGUINTES USUÁRIOS</t>
  </si>
  <si>
    <t>AGRADECIMENTOS</t>
  </si>
  <si>
    <t>Pedro Farias</t>
  </si>
  <si>
    <t>betelcontabilidade@ig.com.br</t>
  </si>
  <si>
    <r>
      <t>ATENÇÃO:</t>
    </r>
    <r>
      <rPr>
        <b/>
        <i/>
        <sz val="10"/>
        <color indexed="12"/>
        <rFont val="Arial"/>
        <family val="2"/>
      </rPr>
      <t xml:space="preserve"> Esta é a ultima atualização deste programa. A partir desta versão este programa passara a ser </t>
    </r>
  </si>
  <si>
    <t>desenvolvido em access.</t>
  </si>
  <si>
    <t>Onde nos escondemos</t>
  </si>
  <si>
    <t>Rua do escorrega la vai um</t>
  </si>
  <si>
    <t>O seu</t>
  </si>
  <si>
    <t>1234-4568</t>
  </si>
  <si>
    <t>215- Empresa individual</t>
  </si>
  <si>
    <t>Joao da Couves</t>
  </si>
  <si>
    <t>PIS:</t>
  </si>
  <si>
    <t>Maria das Batatas</t>
  </si>
  <si>
    <t>Rua do escorregou já foi um</t>
  </si>
  <si>
    <t>Saldo CX - 31/12/2001:</t>
  </si>
  <si>
    <t>Escreva o que quiser</t>
  </si>
  <si>
    <t>Técnico Contabil</t>
  </si>
  <si>
    <t>DAS ORIGENS E APLICAÇÕES DE RECURSOS</t>
  </si>
  <si>
    <t>ORIGENS DOS RECURSOS</t>
  </si>
  <si>
    <t>a</t>
  </si>
  <si>
    <t>Lucro Líquido do Exercício</t>
  </si>
  <si>
    <t>(+) Depreciação, amortização ou exaustão</t>
  </si>
  <si>
    <t>b</t>
  </si>
  <si>
    <t>Realização do Capital Social</t>
  </si>
  <si>
    <t>Contribuições para Reservas de Capital</t>
  </si>
  <si>
    <t>Aumento do Passivo Exigível a Longo Prazo</t>
  </si>
  <si>
    <t>e</t>
  </si>
  <si>
    <t>Redução do Ativo Realizável a Longo Prazo</t>
  </si>
  <si>
    <t>f</t>
  </si>
  <si>
    <t>Alienação de Investimento e Direitos do Ativo Permanente</t>
  </si>
  <si>
    <t>TOTAL DAS ORIGENS</t>
  </si>
  <si>
    <t>APLICAÇÕES DE RECURSOS</t>
  </si>
  <si>
    <t>Dividendos distribuídos</t>
  </si>
  <si>
    <t>Aumento de Bens ou Direitos do Ativo Permanente</t>
  </si>
  <si>
    <t>Aumento do Ativo Realizável a Longo Prazo</t>
  </si>
  <si>
    <t>Redução do Passivo Exigível a Longo Prazo</t>
  </si>
  <si>
    <t>TOTAL DAS APLICAÇÕES</t>
  </si>
  <si>
    <t xml:space="preserve"> Saldos do Estoque</t>
  </si>
  <si>
    <t xml:space="preserve">AUMENTO OU DIMINUIÇÃO DO CAPITAL </t>
  </si>
  <si>
    <t>CIRCULANTE LÍQUIDO (1 - 2)</t>
  </si>
  <si>
    <t>VARIAÇÃO DO CAPITAL CIRCULANTE LÍQUIDO</t>
  </si>
  <si>
    <t>Mensalidade:</t>
  </si>
  <si>
    <t>Código GPS:</t>
  </si>
  <si>
    <t>Pro - Labore:</t>
  </si>
  <si>
    <t>Atividades:</t>
  </si>
  <si>
    <t>Cartório:</t>
  </si>
  <si>
    <t>Nº Inscrição cartório:</t>
  </si>
  <si>
    <t>Contas a pagar:</t>
  </si>
  <si>
    <t>Contas a receber:</t>
  </si>
  <si>
    <t>Inscrição Cetesb:</t>
  </si>
  <si>
    <t xml:space="preserve">    Ativo Circulante Inicial</t>
  </si>
  <si>
    <t xml:space="preserve">    (-) Passivo Circulante Inicial</t>
  </si>
  <si>
    <t>Capital Circulante Líquido Inicial</t>
  </si>
  <si>
    <t xml:space="preserve">    Ativo Circulante Final</t>
  </si>
  <si>
    <t xml:space="preserve">    (-) Passivo circulante Final</t>
  </si>
  <si>
    <t>Capital Circulante Líquido Final</t>
  </si>
  <si>
    <t>Variação do Capital Circulante Liquido (b - a)</t>
  </si>
  <si>
    <t xml:space="preserve">(+ ou -) Resultado da Correção Monetária das </t>
  </si>
  <si>
    <t>Demostrações Financeiras</t>
  </si>
  <si>
    <t>(+ ou -) Variação  nos Resultados de Exercício Futuros</t>
  </si>
  <si>
    <t>DEMONSTRAÇÃO</t>
  </si>
  <si>
    <t>Mensalidade</t>
  </si>
  <si>
    <t>Situação</t>
  </si>
  <si>
    <t>Data</t>
  </si>
  <si>
    <t>Detalhes</t>
  </si>
  <si>
    <t>Pago</t>
  </si>
  <si>
    <t>Em aberto</t>
  </si>
  <si>
    <t xml:space="preserve">                                Carimbo e  Assinatura do Contabilista</t>
  </si>
  <si>
    <t xml:space="preserve">    Emitida em</t>
  </si>
  <si>
    <t xml:space="preserve">DEMONSTRAÇÃO DE </t>
  </si>
  <si>
    <t>LUCROS E PREJUIZOS</t>
  </si>
  <si>
    <t>ACUMULADOS</t>
  </si>
  <si>
    <t>Saldo no Inicio do Periodo</t>
  </si>
  <si>
    <t>Saldo ajustado e corrigido</t>
  </si>
  <si>
    <t>Saldo a disposição</t>
  </si>
  <si>
    <t>Destinação do Exercicio</t>
  </si>
  <si>
    <t xml:space="preserve">  Reserva Legal</t>
  </si>
  <si>
    <t xml:space="preserve">  Reserva Estatutaria</t>
  </si>
  <si>
    <t xml:space="preserve">  Reserva para Contingências</t>
  </si>
  <si>
    <t xml:space="preserve">  Outras Reservas</t>
  </si>
  <si>
    <t xml:space="preserve">  Dividendos obrigatorios por ação</t>
  </si>
  <si>
    <t>Saldo no fim do exercicio</t>
  </si>
  <si>
    <t>( + - ) Ajustes de exercicios anteriores</t>
  </si>
  <si>
    <t>( + ) Correção monetária do saldo inicial</t>
  </si>
  <si>
    <t>( + - ) Lucro ou Prejuizo do exercicio</t>
  </si>
  <si>
    <t>( + ) Reversão de reservas</t>
  </si>
  <si>
    <t>Emitida</t>
  </si>
  <si>
    <t>em</t>
  </si>
  <si>
    <t>Resultado da Correção Monetária ( + - )</t>
  </si>
  <si>
    <t>Lucro Liquido por Ação do Capital</t>
  </si>
  <si>
    <t>Receita Operacional Liquida ( 1 - 2 )</t>
  </si>
  <si>
    <t>Lucro Operacional Bruto ( 3 - 4 )</t>
  </si>
  <si>
    <t>Lucro ou Prejuizo Operacional (5-6+7)</t>
  </si>
  <si>
    <t>Resultado antes da CSLL (8+9-10 + ou - 11)</t>
  </si>
  <si>
    <t>Resultado do Exercicio Antes do IR (12-13)</t>
  </si>
  <si>
    <t>Resultado do Exercicio Após o IR (14 - 15)</t>
  </si>
  <si>
    <t>Lucro ou Prejuizo Liquido do Exercicio (16-17)</t>
  </si>
  <si>
    <t xml:space="preserve">   Participação nos lucros de Sócios</t>
  </si>
  <si>
    <t xml:space="preserve">   Participação nos lucros de Diretores</t>
  </si>
  <si>
    <t xml:space="preserve">   Participação nos lucros de Gerentes</t>
  </si>
  <si>
    <t xml:space="preserve">   Participação nos lucros de Empregados</t>
  </si>
  <si>
    <t>Contas</t>
  </si>
  <si>
    <t>Saldo</t>
  </si>
  <si>
    <t>PLANO DE CONTAS</t>
  </si>
  <si>
    <t>ATIVO CIRCULANTE</t>
  </si>
  <si>
    <t>ESTOQUES</t>
  </si>
  <si>
    <t>DIFERIDO</t>
  </si>
  <si>
    <t>PASSIVO CIRCULANTE</t>
  </si>
  <si>
    <t>OBRIGAÇÕES OPERACIONAIS</t>
  </si>
  <si>
    <t>CONTAS A PAGAR</t>
  </si>
  <si>
    <t>Combustivel</t>
  </si>
  <si>
    <t>OBRIGAÇÕES TRABALHISTAS</t>
  </si>
  <si>
    <t>ISS</t>
  </si>
  <si>
    <t>CAPITAL SOCIAL</t>
  </si>
  <si>
    <t>DATA</t>
  </si>
  <si>
    <t>HISTÓRICO</t>
  </si>
  <si>
    <t>Mês</t>
  </si>
  <si>
    <t>VALOR</t>
  </si>
  <si>
    <t>DEBITO</t>
  </si>
  <si>
    <t>CREDITO</t>
  </si>
  <si>
    <t>DEVEDOR</t>
  </si>
  <si>
    <t>CREDOR</t>
  </si>
  <si>
    <t xml:space="preserve">     MOVIMENTOS</t>
  </si>
  <si>
    <t xml:space="preserve">     SALDOS</t>
  </si>
  <si>
    <t>Total</t>
  </si>
  <si>
    <t>Valor</t>
  </si>
  <si>
    <t>Caixa</t>
  </si>
  <si>
    <t>***</t>
  </si>
  <si>
    <t xml:space="preserve">        CONTAS A RECEBER</t>
  </si>
  <si>
    <t>PATRIMÔNIO</t>
  </si>
  <si>
    <t>Acumulado</t>
  </si>
  <si>
    <t>Empresa Modelo S/A</t>
  </si>
  <si>
    <t>INSS</t>
  </si>
  <si>
    <t>IRRF</t>
  </si>
  <si>
    <t>IRPJ</t>
  </si>
  <si>
    <t>ICMS</t>
  </si>
  <si>
    <t>Mercadorias</t>
  </si>
  <si>
    <t>Terrenos</t>
  </si>
  <si>
    <t>Edificios</t>
  </si>
  <si>
    <t>Ferramentas</t>
  </si>
  <si>
    <t>Receber</t>
  </si>
  <si>
    <t>Pagar</t>
  </si>
  <si>
    <t>Compras</t>
  </si>
  <si>
    <t>Despesas</t>
  </si>
  <si>
    <t>Receitas</t>
  </si>
  <si>
    <t>Telefones</t>
  </si>
  <si>
    <t>FGTS</t>
  </si>
  <si>
    <t>RECEITAS</t>
  </si>
  <si>
    <t>DESPESAS</t>
  </si>
  <si>
    <t>RECEITAS OPERACIONAIS</t>
  </si>
  <si>
    <t>RECEITAS DIVERSAS</t>
  </si>
  <si>
    <t>Receitas Eventuais</t>
  </si>
  <si>
    <t>DESPESAS ADMINISTRATIVAS</t>
  </si>
  <si>
    <t>Resultado de mercadorias</t>
  </si>
  <si>
    <t>Nome da empresa/Cliente</t>
  </si>
  <si>
    <t>Banco</t>
  </si>
  <si>
    <t>Endereço:</t>
  </si>
  <si>
    <t>Cidade:</t>
  </si>
  <si>
    <t>Telefone:</t>
  </si>
  <si>
    <t>Competencia:</t>
  </si>
  <si>
    <t>Vencimento:</t>
  </si>
  <si>
    <t>Matr. Cliente:</t>
  </si>
  <si>
    <t>CNPJ:</t>
  </si>
  <si>
    <t>Detalhes sobre o pagamento</t>
  </si>
  <si>
    <t>Dinheiro</t>
  </si>
  <si>
    <t>Cheque</t>
  </si>
  <si>
    <t>Para uso interno da Contabilidade</t>
  </si>
  <si>
    <t>Valdeci Pires de Medeiros</t>
  </si>
  <si>
    <t>Carimbo</t>
  </si>
  <si>
    <t>NF</t>
  </si>
  <si>
    <t>Faturamento</t>
  </si>
  <si>
    <t>CSLL</t>
  </si>
  <si>
    <t>PIS</t>
  </si>
  <si>
    <t>COFINS</t>
  </si>
  <si>
    <t>Competencia</t>
  </si>
  <si>
    <t>IMPOSTOS</t>
  </si>
  <si>
    <t>Total Geral&gt;&gt;&gt;</t>
  </si>
  <si>
    <t>IMPOSTOS EM ATRASO</t>
  </si>
  <si>
    <t>Imposto</t>
  </si>
  <si>
    <t>Vencimento</t>
  </si>
  <si>
    <t>Valor Original</t>
  </si>
  <si>
    <t>Multa</t>
  </si>
  <si>
    <t>Juros</t>
  </si>
  <si>
    <t>Jan a Mar</t>
  </si>
  <si>
    <t>Abr a Jun</t>
  </si>
  <si>
    <t>Jul a Set</t>
  </si>
  <si>
    <t>Out a Dez</t>
  </si>
  <si>
    <t>Página:</t>
  </si>
  <si>
    <t>Email:</t>
  </si>
  <si>
    <t>valdecicontabilidade@ig.com.br</t>
  </si>
  <si>
    <t>RECIBO Nº:</t>
  </si>
  <si>
    <t>Qtde</t>
  </si>
  <si>
    <t>Banco:</t>
  </si>
  <si>
    <t>Em nome de:</t>
  </si>
  <si>
    <t>Agencia:</t>
  </si>
  <si>
    <t>Nº da conta:</t>
  </si>
  <si>
    <t>Assinatura do cliente:</t>
  </si>
  <si>
    <t>Simples</t>
  </si>
  <si>
    <t>Em atraso</t>
  </si>
  <si>
    <t>Valor em atraso</t>
  </si>
  <si>
    <t>Forma de tributação:</t>
  </si>
  <si>
    <t>Matricula:</t>
  </si>
  <si>
    <t xml:space="preserve">LEIA- ME </t>
  </si>
  <si>
    <t>Até o fim!!!</t>
  </si>
  <si>
    <t>Vamos falar do que me interessa.</t>
  </si>
  <si>
    <t>1º)  Crie um pasta com o nome de Meus Programas</t>
  </si>
  <si>
    <t>2º)  Crie uma pasta com o nome de  Meus Clientes,</t>
  </si>
  <si>
    <t>3º)  Crie uma pasta dentro da pasta Meus Clientes para cada cliente seu e salve dentro dela os programas que for</t>
  </si>
  <si>
    <t>Como os comentários estão aparecendo para você no corpo das planilhas, faça o seguinte: clique em ferramentas depois</t>
  </si>
  <si>
    <t>em opções e marque o " ocultar comentarios"</t>
  </si>
  <si>
    <t>Multa p/ Atraso:</t>
  </si>
  <si>
    <t>Juros:</t>
  </si>
  <si>
    <t>meses em atraso</t>
  </si>
  <si>
    <t>Valor atualiz.</t>
  </si>
  <si>
    <t xml:space="preserve">Transferencia </t>
  </si>
  <si>
    <t>Duplicata</t>
  </si>
  <si>
    <t>&lt;&lt;&lt;&lt;&lt;Este ai do lado fiz no paintbrush e tratei a imagem no Fireworks</t>
  </si>
  <si>
    <t>Serviços Contábeis Mensais</t>
  </si>
  <si>
    <t>Duplicata c/ Venc. Em  ___/___/___</t>
  </si>
  <si>
    <t>Telefone/Fax:</t>
  </si>
  <si>
    <t>Nota do Valdeci</t>
  </si>
  <si>
    <t>estes calculos podem ser mudados a qualquer</t>
  </si>
  <si>
    <t>momento, fique atento!!!!</t>
  </si>
  <si>
    <t>Este calculo é somente para empresas que</t>
  </si>
  <si>
    <t>optaram por lucro real.</t>
  </si>
  <si>
    <t>As empresas tributadas pelo lucro presumido</t>
  </si>
  <si>
    <t>a sistematica continua a mesma.</t>
  </si>
  <si>
    <t>Receita Federal&gt;&gt;</t>
  </si>
  <si>
    <t>Prefeitura&gt;&gt;&gt;&gt;</t>
  </si>
  <si>
    <t>INSS&gt;&gt;&gt;</t>
  </si>
  <si>
    <t>Saldo a Transportar</t>
  </si>
  <si>
    <t>Saldo Anterior (Transportado)</t>
  </si>
  <si>
    <t>B A L A N C E T E   M E N S A L</t>
  </si>
  <si>
    <t>proceder a modificação na planilhas de balancete.</t>
  </si>
  <si>
    <t>No balanço não precisa alterar pois o balanço foi enxugado e puxa as contas principais do balancete.</t>
  </si>
  <si>
    <t>vinculada ao plano de contas.</t>
  </si>
  <si>
    <t xml:space="preserve">dados do balancete e da planilha de apuração, além de ter as contas "Cabeça" do balancete e não esta </t>
  </si>
  <si>
    <t>Faça uma pequena demonstração da não aplicação da correção.</t>
  </si>
  <si>
    <t>Qual foi o método usado para contabilizar as operações com as mercadorias: Conta Mista</t>
  </si>
  <si>
    <t>ou Conta Desdobrada ( Aconselhavel).</t>
  </si>
  <si>
    <t>é mais aconselhavel).</t>
  </si>
  <si>
    <t>Citar também qual foi o sitema de inventário utilizado: periodico ou permanente. (O permanente</t>
  </si>
  <si>
    <t>Cite também os i9ndices adotados na depreciação e se ela foi mensal ou anual.</t>
  </si>
  <si>
    <t xml:space="preserve">Informar o inicio e o término do exercicio social. Geralmente é de 01 de janeiro a </t>
  </si>
  <si>
    <t>31 de Dezembro.</t>
  </si>
  <si>
    <t>Atividades</t>
  </si>
  <si>
    <t>Descreva as atividades da empresa, seu porte, seu enquadramento juridico e quantidade</t>
  </si>
  <si>
    <t xml:space="preserve">de sócios e principais produtos, mercadorias ou serviços. Se desejar especifique as </t>
  </si>
  <si>
    <t>mercados de atuação da mesma ( nacional ou internacional).</t>
  </si>
  <si>
    <t>Apresentação das demonstrações Contabeis</t>
  </si>
  <si>
    <t>As demonstrações contabeis foram elaboradas e estão sendo apresentadas em conformidade</t>
  </si>
  <si>
    <t>com a lei 6404/76 e legislações especificas posteriores.</t>
  </si>
  <si>
    <t>Adicional de Imposto de Renda</t>
  </si>
  <si>
    <t>Adicional do Imposto de Renda ( AIR)</t>
  </si>
  <si>
    <t>AIR - Adicional do Imposto de Renda</t>
  </si>
  <si>
    <t xml:space="preserve">AIR </t>
  </si>
  <si>
    <t>TOTAL DO ATIVO</t>
  </si>
  <si>
    <t>Disponivel</t>
  </si>
  <si>
    <t>Realizavel a Curto Prazo</t>
  </si>
  <si>
    <t>Contas a Receber de Clientes</t>
  </si>
  <si>
    <t>Estoques</t>
  </si>
  <si>
    <t>Investimentos Temporarios a Curto Prazo</t>
  </si>
  <si>
    <t>Direitos Realizaveis a Curto Prazo</t>
  </si>
  <si>
    <t>Despesas do Exercicio Seguinte</t>
  </si>
  <si>
    <t>Direitos</t>
  </si>
  <si>
    <t>Investimentos Temporários a Longo Prazo</t>
  </si>
  <si>
    <t>Investimentos</t>
  </si>
  <si>
    <t>Imobilizado</t>
  </si>
  <si>
    <t>Diferido</t>
  </si>
  <si>
    <t>Contratos e Emprenhos</t>
  </si>
  <si>
    <t>Riscos e Õnus Patrimoniais</t>
  </si>
  <si>
    <t>Valores de terceiros</t>
  </si>
  <si>
    <t>Valores em Poder de Terceiros</t>
  </si>
  <si>
    <t>Obrigações a Fornecedores</t>
  </si>
  <si>
    <t>Obrigações Financeiras</t>
  </si>
  <si>
    <t>Obrigações Trabalhistas</t>
  </si>
  <si>
    <t>Obrigações Sindicais</t>
  </si>
  <si>
    <t>Obrigações Operacionais</t>
  </si>
  <si>
    <t>Obrigações Tributárias</t>
  </si>
  <si>
    <t xml:space="preserve">   Tributos Federais</t>
  </si>
  <si>
    <t xml:space="preserve">   Tributos Estaduais</t>
  </si>
  <si>
    <t xml:space="preserve">   Tributos Municipais</t>
  </si>
  <si>
    <t>Exclui a planilha de multas e juros e criei campo especifico na planilha de apuração de impostos, bastando para tanto que</t>
  </si>
  <si>
    <t>o usuário baixe a tabela de juros do site da receita federal e insira nos campos a taxa de juros SELIC.</t>
  </si>
  <si>
    <r>
      <t>NOTA IMPORTANTE:</t>
    </r>
    <r>
      <rPr>
        <sz val="10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Gostaria de receber adaptações para fins de apuração do lucro real que forem feitas nela. Pois tenho</t>
    </r>
  </si>
  <si>
    <r>
      <t xml:space="preserve">BALANÇO: </t>
    </r>
    <r>
      <rPr>
        <sz val="10"/>
        <color indexed="12"/>
        <rFont val="Arial"/>
        <family val="2"/>
      </rPr>
      <t>Os avisos que fiz para você referentes as planilhas de balancete e apuração servem também para esta planilha,</t>
    </r>
  </si>
  <si>
    <t>Preste muita atenção aos comentários que inserir ao longo da planilha.</t>
  </si>
  <si>
    <t>MODELO DE PLANO DE CONTAS - ENTIDADE SEM FIM LUCRATIVO</t>
  </si>
  <si>
    <t>observando que o usuário-contabilista deverá proceder as adaptações necessárias, para que o</t>
  </si>
  <si>
    <t xml:space="preserve">O modelo de plano de contas a seguir é aplicável às entidades sindicais, associações e clubes,  </t>
  </si>
  <si>
    <t>mesmo satisfaça às exigências específicas de cada entidade.</t>
  </si>
  <si>
    <t>1.1</t>
  </si>
  <si>
    <t>1.1.1</t>
  </si>
  <si>
    <t>1.1.1.1</t>
  </si>
  <si>
    <t>1.1.1.2</t>
  </si>
  <si>
    <t>1.1.1.3</t>
  </si>
  <si>
    <t>1.1.2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</si>
  <si>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</si>
  <si>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</si>
  <si>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</si>
  <si>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</si>
  <si>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</si>
  <si>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</si>
  <si>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</si>
  <si>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</si>
  <si>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1.1.4</t>
  </si>
  <si>
    <t>1.1.4.1</t>
  </si>
  <si>
    <t>1.1.4.2</t>
  </si>
  <si>
    <t>1.1.4.3</t>
  </si>
  <si>
    <t>1.1.4.4</t>
  </si>
  <si>
    <t>1.1.4.5</t>
  </si>
  <si>
    <t>1.1.5</t>
  </si>
  <si>
    <t>1.1.6</t>
  </si>
  <si>
    <t>1.1.6.1</t>
  </si>
  <si>
    <t>1.1.6.2</t>
  </si>
  <si>
    <t>1.1.6.3</t>
  </si>
  <si>
    <t>1.1.7</t>
  </si>
  <si>
    <t>1.1.7.1</t>
  </si>
  <si>
    <t>1.1.7.2</t>
  </si>
  <si>
    <t>1.1.7.3</t>
  </si>
  <si>
    <t>1.1.7.4</t>
  </si>
  <si>
    <t>1.2</t>
  </si>
  <si>
    <t>1.2.1</t>
  </si>
  <si>
    <t>1.2.1.1</t>
  </si>
  <si>
    <t>1.2.1.2</t>
  </si>
  <si>
    <t>1.2.2</t>
  </si>
  <si>
    <t>1.3</t>
  </si>
  <si>
    <t>1.3.1</t>
  </si>
  <si>
    <t>1.4</t>
  </si>
  <si>
    <t>1.4.1</t>
  </si>
  <si>
    <t>1.4.2</t>
  </si>
  <si>
    <t>1.4.3</t>
  </si>
  <si>
    <t>1.4.4</t>
  </si>
  <si>
    <t>1.4.5</t>
  </si>
  <si>
    <t>1.4.5.1</t>
  </si>
  <si>
    <t>1.4.6</t>
  </si>
  <si>
    <t>1.4.6.1</t>
  </si>
  <si>
    <t>1.4.7</t>
  </si>
  <si>
    <t>1.4.8</t>
  </si>
  <si>
    <t>1.4.8.1</t>
  </si>
  <si>
    <t>1.4.8.2</t>
  </si>
  <si>
    <t>1.5</t>
  </si>
  <si>
    <t>1.5.1</t>
  </si>
  <si>
    <t>1.5.1.1</t>
  </si>
  <si>
    <t>2.1</t>
  </si>
  <si>
    <t>2.1.1</t>
  </si>
  <si>
    <t>2.1.2</t>
  </si>
  <si>
    <t>2.1.3</t>
  </si>
  <si>
    <t>2.1.3.1</t>
  </si>
  <si>
    <t>2.1.3.2</t>
  </si>
  <si>
    <t>2.1.3.3</t>
  </si>
  <si>
    <t>2.1.3.4</t>
  </si>
  <si>
    <t>2.1.3.5</t>
  </si>
  <si>
    <t>2.1.3.6</t>
  </si>
  <si>
    <t>2.1.3.7</t>
  </si>
  <si>
    <t>2.1.4</t>
  </si>
  <si>
    <t>2.1.4.1</t>
  </si>
  <si>
    <t>2.1.4.2</t>
  </si>
  <si>
    <t>2.1.4.3</t>
  </si>
  <si>
    <t>2.1.4.4</t>
  </si>
  <si>
    <t>2.1.4.5</t>
  </si>
  <si>
    <t>2.1.4.6</t>
  </si>
  <si>
    <t>2.1.4.7</t>
  </si>
  <si>
    <t>2.1.4.8</t>
  </si>
  <si>
    <t>2.1.4.9</t>
  </si>
  <si>
    <t>2.1.5</t>
  </si>
  <si>
    <t>2.1.5.1</t>
  </si>
  <si>
    <t>2.1.5.2</t>
  </si>
  <si>
    <t>2.2</t>
  </si>
  <si>
    <t>2.2.1</t>
  </si>
  <si>
    <t>2.2.2</t>
  </si>
  <si>
    <t>2.3</t>
  </si>
  <si>
    <t>2.3.1</t>
  </si>
  <si>
    <t>2.3.2</t>
  </si>
  <si>
    <t>2.3.3</t>
  </si>
  <si>
    <t>2.4</t>
  </si>
  <si>
    <t>2.4.1</t>
  </si>
  <si>
    <t>2.4.2</t>
  </si>
  <si>
    <t>2.4.2.1</t>
  </si>
  <si>
    <t>2.4.2.2</t>
  </si>
  <si>
    <t>2.4.3</t>
  </si>
  <si>
    <t>2.4.4</t>
  </si>
  <si>
    <t>2.4.6.1</t>
  </si>
  <si>
    <t>2.4.6.2</t>
  </si>
  <si>
    <t>2.4.6.3</t>
  </si>
  <si>
    <t>3.1</t>
  </si>
  <si>
    <t>3.1.1</t>
  </si>
  <si>
    <t>3.1.2</t>
  </si>
  <si>
    <t>3.2</t>
  </si>
  <si>
    <t>3.3</t>
  </si>
  <si>
    <t>3.4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</si>
  <si>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</si>
  <si>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</si>
  <si>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</si>
  <si>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</si>
  <si>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</si>
  <si>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</si>
  <si>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</si>
  <si>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</si>
  <si>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3.7</t>
  </si>
  <si>
    <t>3.7.1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</si>
  <si>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</si>
  <si>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</si>
  <si>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</si>
  <si>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</si>
  <si>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</si>
  <si>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</si>
  <si>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</si>
  <si>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</si>
  <si>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</si>
  <si>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</si>
  <si>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</si>
  <si>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</si>
  <si>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</si>
  <si>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</si>
  <si>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</si>
  <si>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</si>
  <si>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</si>
  <si>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</si>
  <si>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</si>
  <si>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</si>
  <si>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</si>
  <si>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</si>
  <si>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</si>
  <si>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</si>
  <si>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</si>
  <si>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</si>
  <si>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</si>
  <si>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</si>
  <si>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</si>
  <si>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</si>
  <si>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</si>
  <si>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</si>
  <si>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</si>
  <si>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</si>
  <si>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</si>
  <si>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</si>
  <si>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</si>
  <si>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</t>
  </si>
  <si>
    <t>4.6.1</t>
  </si>
  <si>
    <t>4.6.2</t>
  </si>
  <si>
    <t>4.7</t>
  </si>
  <si>
    <t>4.7.1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</si>
  <si>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</si>
  <si>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</si>
  <si>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</si>
  <si>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</si>
  <si>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</si>
  <si>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</si>
  <si>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</si>
  <si>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</si>
  <si>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</si>
  <si>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</si>
  <si>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</si>
  <si>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</si>
  <si>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</si>
  <si>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3.5.5</t>
  </si>
  <si>
    <t>3.5.6</t>
  </si>
  <si>
    <t>3.7.2</t>
  </si>
  <si>
    <t>3.7.3</t>
  </si>
  <si>
    <t>3.7.4</t>
  </si>
  <si>
    <t>3.7.5</t>
  </si>
  <si>
    <t>3.7.6</t>
  </si>
  <si>
    <t>3.6.3</t>
  </si>
  <si>
    <t>3.6.4</t>
  </si>
  <si>
    <t>3.6.5</t>
  </si>
  <si>
    <t>3.5.7</t>
  </si>
  <si>
    <t>3.5.8</t>
  </si>
  <si>
    <t>3.5.9</t>
  </si>
  <si>
    <t>3.5.10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</si>
  <si>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</si>
  <si>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</si>
  <si>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</si>
  <si>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</si>
  <si>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</si>
  <si>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</si>
  <si>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</si>
  <si>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</si>
  <si>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</si>
  <si>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PIS/PASEP</t>
  </si>
  <si>
    <t>4.2.13</t>
  </si>
  <si>
    <t>4.4.6</t>
  </si>
  <si>
    <t>4.4.7</t>
  </si>
  <si>
    <t>4.4.8</t>
  </si>
  <si>
    <t>4.4.9</t>
  </si>
  <si>
    <t>4.4.10</t>
  </si>
  <si>
    <t>4.6.3</t>
  </si>
  <si>
    <t>4.6.4</t>
  </si>
  <si>
    <t>4.6.5</t>
  </si>
  <si>
    <t>4.7.2</t>
  </si>
  <si>
    <t>4.8</t>
  </si>
  <si>
    <t>4.8.1</t>
  </si>
  <si>
    <t>4.8.2</t>
  </si>
  <si>
    <t>Disponibilidades</t>
  </si>
  <si>
    <t>Bancos c/ Movimento</t>
  </si>
  <si>
    <t>Créditos de atividades sociais/lazer</t>
  </si>
  <si>
    <t>Mensalidades</t>
  </si>
  <si>
    <t>Promoções</t>
  </si>
  <si>
    <t>Bingos</t>
  </si>
  <si>
    <t>Almoxarifado</t>
  </si>
  <si>
    <t>Material de escritório</t>
  </si>
  <si>
    <t>Material de limpeza</t>
  </si>
  <si>
    <t>Material esportivo</t>
  </si>
  <si>
    <t>Medicamentos</t>
  </si>
  <si>
    <t>Adiantamentos a Funcionários</t>
  </si>
  <si>
    <t>Adiantamento p/ Viagens</t>
  </si>
  <si>
    <t>Adiantamento p/ Despesas</t>
  </si>
  <si>
    <t>Adiantamento de Salários</t>
  </si>
  <si>
    <t>Adiantamento de 13º Salário</t>
  </si>
  <si>
    <t>Adiantamento de Férias</t>
  </si>
  <si>
    <t>Impostos e Contribuições a Recuperar</t>
  </si>
  <si>
    <t>COFINS a Recuperar</t>
  </si>
  <si>
    <t>PIS a Recuperar</t>
  </si>
  <si>
    <t>CSLL a Recuperar</t>
  </si>
  <si>
    <t>Despesas a Apropriar</t>
  </si>
  <si>
    <t>Prêmios de Seguros</t>
  </si>
  <si>
    <t>Encargos Financeiros</t>
  </si>
  <si>
    <t>Assinaturas de Publicações</t>
  </si>
  <si>
    <t>Aluguéis e Arrendamentos</t>
  </si>
  <si>
    <t>ATIVO REALIZÁVEL A LONGO PRAZO</t>
  </si>
  <si>
    <t>Títulos a Receber</t>
  </si>
  <si>
    <t>Créditos c/ Associados</t>
  </si>
  <si>
    <t>Créditos c/ Diretores</t>
  </si>
  <si>
    <t>Depósitos judiciais</t>
  </si>
  <si>
    <t>ATIVO PERMANENTE - INVESTIMENTOS</t>
  </si>
  <si>
    <t>Participações Societárias</t>
  </si>
  <si>
    <t>ATIVO IMOBILIZADO</t>
  </si>
  <si>
    <t>Móveis e Utensílios</t>
  </si>
  <si>
    <t>Veículos</t>
  </si>
  <si>
    <t>Florestas</t>
  </si>
  <si>
    <t>Marcas, Direitos e Patentes</t>
  </si>
  <si>
    <t>Direito de Uso de Telefone</t>
  </si>
  <si>
    <t>( - ) Depreciação, Amortização e Exaustão Acumuladas</t>
  </si>
  <si>
    <t>Quadro de atletas</t>
  </si>
  <si>
    <t>Atletas profissionais</t>
  </si>
  <si>
    <t>Atletas amadores</t>
  </si>
  <si>
    <t>ATIVO DIFERIDO</t>
  </si>
  <si>
    <t>Gastos Pré-Operacionais</t>
  </si>
  <si>
    <t>Formação de atletas</t>
  </si>
  <si>
    <t>Empréstimos e Financiamentos</t>
  </si>
  <si>
    <t>Fornecedores</t>
  </si>
  <si>
    <t>Impostos e Contribuições a Recolher</t>
  </si>
  <si>
    <t>Contribuição Sindical</t>
  </si>
  <si>
    <t>Contas a Pagar</t>
  </si>
  <si>
    <t>Honorários</t>
  </si>
  <si>
    <t>Fretes e Carretos</t>
  </si>
  <si>
    <t>Água e Esgoto</t>
  </si>
  <si>
    <t>Seguros</t>
  </si>
  <si>
    <t>Provisão p/ Férias</t>
  </si>
  <si>
    <t>Provisão p/ 13º Salário</t>
  </si>
  <si>
    <t>PASSIVO EXIGÍVEL A LONGO PRAZO</t>
  </si>
  <si>
    <t>Obrigações com Terceiros</t>
  </si>
  <si>
    <t>Tributos parcelados</t>
  </si>
  <si>
    <t>RESULTADO DE EXERCÍCIOS SEGUINTES</t>
  </si>
  <si>
    <t>Receitas patrimoniais</t>
  </si>
  <si>
    <t>Arrendamentos</t>
  </si>
  <si>
    <t>PATRIMÔNIO SOCIAL</t>
  </si>
  <si>
    <t>Fundo patrimonial</t>
  </si>
  <si>
    <t>Reservas de reavaliação</t>
  </si>
  <si>
    <t>Passes de atletas</t>
  </si>
  <si>
    <t>Subvenções</t>
  </si>
  <si>
    <t>Resultados sociais</t>
  </si>
  <si>
    <t>Superávits Acumulados</t>
  </si>
  <si>
    <t>Déficits Acumulados</t>
  </si>
  <si>
    <t>Superávit/déficit do exercício</t>
  </si>
  <si>
    <t>Mensalidades e contribuições</t>
  </si>
  <si>
    <t>Mensalidades de associados</t>
  </si>
  <si>
    <t>Contribuições sindicais e assistenciais</t>
  </si>
  <si>
    <t>Receitas de atividades esportivas</t>
  </si>
  <si>
    <t>Rendas de competições</t>
  </si>
  <si>
    <t>Amistosos</t>
  </si>
  <si>
    <t>Campeonato brasileiro</t>
  </si>
  <si>
    <t>Copa Brasil</t>
  </si>
  <si>
    <t>Torneios em geral</t>
  </si>
  <si>
    <t>Receitas de transmissões esportivas</t>
  </si>
  <si>
    <t>Receitas de transações de atletas</t>
  </si>
  <si>
    <t>Empréstimos de atletas</t>
  </si>
  <si>
    <t>Doações e subvenções</t>
  </si>
  <si>
    <t>Cursos e palestras</t>
  </si>
  <si>
    <t>Variações Monetárias Ativas</t>
  </si>
  <si>
    <t>Juros ativos</t>
  </si>
  <si>
    <t>Depósitos Judiciais</t>
  </si>
  <si>
    <t>Ajudas de custo</t>
  </si>
  <si>
    <t>Loteria esportiva</t>
  </si>
  <si>
    <t>Exploração da marca do clube</t>
  </si>
  <si>
    <t>Patrocínios</t>
  </si>
  <si>
    <t>Subvenções e doações</t>
  </si>
  <si>
    <t>Participações em eventos</t>
  </si>
  <si>
    <t>Aluguéis de espaços para eventos</t>
  </si>
  <si>
    <t>Aluguéis de quadras esportivas e campos de futebol</t>
  </si>
  <si>
    <t>Receitas de atividades sociais e lazer</t>
  </si>
  <si>
    <t>Eventos e promoções</t>
  </si>
  <si>
    <t>Escolinha de futebol</t>
  </si>
  <si>
    <t>Natação e hidroginástica</t>
  </si>
  <si>
    <t>Saunas e piscinas</t>
  </si>
  <si>
    <t>Receitas extraordinárias</t>
  </si>
  <si>
    <t>Vendas de bens patrimoniais</t>
  </si>
  <si>
    <t>Negociação de atletas</t>
  </si>
  <si>
    <t>Organização de cursos e palestras</t>
  </si>
  <si>
    <t>Custos</t>
  </si>
  <si>
    <t>Assistência social</t>
  </si>
  <si>
    <t>Anúncios e publicações</t>
  </si>
  <si>
    <t>Aluguéis de passe de atletas</t>
  </si>
  <si>
    <t>Torcidas organizadas</t>
  </si>
  <si>
    <t>Aluguéis de estádios</t>
  </si>
  <si>
    <t>Arbitragens e autoridades</t>
  </si>
  <si>
    <t>Exames antidoping</t>
  </si>
  <si>
    <t>Taxas federações e confederações</t>
  </si>
  <si>
    <t>Transportes</t>
  </si>
  <si>
    <t>Premiações</t>
  </si>
  <si>
    <t>Promoções e eventos</t>
  </si>
  <si>
    <t>Outros custos</t>
  </si>
  <si>
    <t>Despesas de Pessoal</t>
  </si>
  <si>
    <t>Honorários de Diretores</t>
  </si>
  <si>
    <t>Ordenados e Salários</t>
  </si>
  <si>
    <t>Prêmios e Gratificações</t>
  </si>
  <si>
    <t>Viagens e Representações</t>
  </si>
  <si>
    <t>Transporte de Empregados</t>
  </si>
  <si>
    <t>Programa de Alimentação do Trabalhador</t>
  </si>
  <si>
    <t>( - ) Recuperações</t>
  </si>
  <si>
    <t>Serviços de terceiros</t>
  </si>
  <si>
    <t>Serviços prestados por pessoa física</t>
  </si>
  <si>
    <t>Serviços prestados por pessoa jurídica</t>
  </si>
  <si>
    <t>Despesas administrativas</t>
  </si>
  <si>
    <t>4.5.10</t>
  </si>
  <si>
    <t>4.5.11</t>
  </si>
  <si>
    <t>4.5.12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</si>
  <si>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</si>
  <si>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</si>
  <si>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</si>
  <si>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</si>
  <si>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</si>
  <si>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</si>
  <si>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</si>
  <si>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</si>
  <si>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4.7.11</t>
  </si>
  <si>
    <t>4.9</t>
  </si>
  <si>
    <t>4.9.1</t>
  </si>
  <si>
    <t>4.9.2</t>
  </si>
  <si>
    <t>Combustíveis</t>
  </si>
  <si>
    <t>Manutenção de Veículos</t>
  </si>
  <si>
    <t>Propaganda e Publicidade</t>
  </si>
  <si>
    <t>Brindes</t>
  </si>
  <si>
    <t>Depreciações e Amortizações</t>
  </si>
  <si>
    <t>Despesas Legais e Judiciais</t>
  </si>
  <si>
    <t>Cursos, eventos e promoções</t>
  </si>
  <si>
    <t>Auxílios e doações</t>
  </si>
  <si>
    <t>Materiais</t>
  </si>
  <si>
    <t>Combustíveis e lubrificantes</t>
  </si>
  <si>
    <t>Materiais de jardinagem</t>
  </si>
  <si>
    <t>Materiais esportivos</t>
  </si>
  <si>
    <t>Materiais de limpeza e higiene</t>
  </si>
  <si>
    <t>Materiais médico e cirúrgicos</t>
  </si>
  <si>
    <t>Materiais para piscinas e saunas</t>
  </si>
  <si>
    <t>Materiais para vestiários</t>
  </si>
  <si>
    <t>Peças e acessórios para manutenção</t>
  </si>
  <si>
    <t>Uniformes</t>
  </si>
  <si>
    <t>Utensílios de copa e cozinha</t>
  </si>
  <si>
    <t>Material publicitário</t>
  </si>
  <si>
    <t>Outros materiais</t>
  </si>
  <si>
    <t>IPTU</t>
  </si>
  <si>
    <t>IPVA</t>
  </si>
  <si>
    <t>Tributos e Contribuições</t>
  </si>
  <si>
    <t>Multas Fiscais</t>
  </si>
  <si>
    <t>Juros s/ Tributos e Contribuições</t>
  </si>
  <si>
    <t>Despesas gerais</t>
  </si>
  <si>
    <t>Luz</t>
  </si>
  <si>
    <t>Materiais e Suprimentos</t>
  </si>
  <si>
    <t>Material de Escritório</t>
  </si>
  <si>
    <t>Material de Higiene e Limpeza</t>
  </si>
  <si>
    <t>Assinatura de jornais e revistas</t>
  </si>
  <si>
    <t>Manutenção e reparos</t>
  </si>
  <si>
    <t>Lanches e refeições</t>
  </si>
  <si>
    <t>Correios</t>
  </si>
  <si>
    <t>Variações Monetárias Passivas</t>
  </si>
  <si>
    <t>Juros Passivos</t>
  </si>
  <si>
    <t>Despesas extraordinárias</t>
  </si>
  <si>
    <t>Custo de bens vendidos</t>
  </si>
  <si>
    <t>Custo de atletas negociados</t>
  </si>
  <si>
    <t>Agora você podera puxar balancetes mensais de acompanhamento, bastando informar o saldo anterior lançar o movimento</t>
  </si>
  <si>
    <t>do mês e imprimir e abrir um novo exercicio mensal.</t>
  </si>
  <si>
    <t>Agora basta informar os meses em atraso do seu cliente e ele calcula o valor atualizado da mensalidade.</t>
  </si>
  <si>
    <t xml:space="preserve">A planilha recibo servirá para que você faça os recibos de pagamento dos honorários contabeis de seus </t>
  </si>
  <si>
    <t>valores que cada um tem direito.</t>
  </si>
  <si>
    <t xml:space="preserve">Demonstre aqui a distribuição dos lucros por ação ou quotas de participação para os sócios e  os </t>
  </si>
  <si>
    <t>*** ATIVO***</t>
  </si>
  <si>
    <t>****PASSIVO***</t>
  </si>
  <si>
    <t>Receitas Mensais</t>
  </si>
  <si>
    <t>Provisões</t>
  </si>
  <si>
    <t>Outras Obrigações</t>
  </si>
  <si>
    <t>Obrigações Fiscais</t>
  </si>
  <si>
    <t>Ooutras Obrigações</t>
  </si>
  <si>
    <t>Capital Social</t>
  </si>
  <si>
    <t>Bens em Garantia</t>
  </si>
  <si>
    <t>TOTAL DO PASSIVO</t>
  </si>
  <si>
    <t>Carimbo / Assinatura do Contabilista</t>
  </si>
  <si>
    <t xml:space="preserve">Cite os valores contingenciados para despesas que irão vencer no inicio do exercicio </t>
  </si>
  <si>
    <t>vindouro.</t>
  </si>
  <si>
    <t>Participação nos lucros de Sócios</t>
  </si>
  <si>
    <t>No balanço Geral foram eliminadas as contas intermediarias e deixadas somente as principais, sendo</t>
  </si>
  <si>
    <t>que o objetivo desta alteração foi o de apresentar um balanço mais "Limpo".</t>
  </si>
  <si>
    <t>Desta forma o usuário vai inserir ou excluir contas no plano de contas e no balancete sem precisar mexer</t>
  </si>
  <si>
    <t>no balanço e demais demonstrações.</t>
  </si>
  <si>
    <t>Tabela de enquadramento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</si>
</sst>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,000"/>
    <numFmt numFmtId="179" formatCode="mmmm\-yyyy"/>
    <numFmt numFmtId="180" formatCode="mmm\-yy"/>
    <numFmt numFmtId="181" formatCode="00"/>
    <numFmt numFmtId="182" formatCode="0.0%"/>
    <numFmt numFmtId="183" formatCode="000"/>
    <numFmt numFmtId="184" formatCode="&quot;R$ &quot;\ \ \ \ \ \ \ \ \ \ \ 00.00"/>
    <numFmt numFmtId="185" formatCode="mmmm"/>
    <numFmt numFmtId="186" formatCode="yyyy"/>
    <numFmt numFmtId="187" formatCode="0\ \-"/>
    <numFmt numFmtId="188" formatCode="@\."/>
    <numFmt numFmtId="189" formatCode="&quot;R$&quot;#,##0.00000_);[Red]\(&quot;R$&quot;#,##0.00\)"/>
    <numFmt numFmtId="190" formatCode="0\ &quot;Ações&quot;"/>
    <numFmt numFmtId="191" formatCode="&quot;R$  &quot;#,##0.00000_);[Red]\(&quot;R$&quot;#,##0.00\)"/>
    <numFmt numFmtId="192" formatCode="000,000,000,000"/>
    <numFmt numFmtId="193" formatCode="0\-000\-000\-000/00"/>
    <numFmt numFmtId="194" formatCode="&quot;R$ &quot;0.00"/>
    <numFmt numFmtId="195" formatCode="00000\-000"/>
    <numFmt numFmtId="196" formatCode="00\ &quot;Mensal.&quot;"/>
    <numFmt numFmtId="197" formatCode="&quot;R$ &quot;\ 00.00"/>
    <numFmt numFmtId="198" formatCode="&quot;R$ &quot;00.00"/>
    <numFmt numFmtId="199" formatCode="&quot; Nº&quot;\ 00"/>
    <numFmt numFmtId="200" formatCode="0.00000%"/>
    <numFmt numFmtId="201" formatCode="0.0000%"/>
    <numFmt numFmtId="202" formatCode="yy"/>
    <numFmt numFmtId="203" formatCode="mmmm\-yy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00&quot;.&quot;000&quot;.&quot;000&quot;/&quot;0000&quot;-&quot;00"/>
    <numFmt numFmtId="208" formatCode="dd\ &quot;de&quot;\ mmmm\ &quot;de&quot;\ yyyy"/>
    <numFmt numFmtId="209" formatCode="dd\ &quot;de&quot;\ mmmm\ &quot;de&quot;\ yy"/>
    <numFmt numFmtId="210" formatCode="d\ mmmm\,\ yyyy"/>
    <numFmt numFmtId="211" formatCode="0.00%\ &quot;Multa&quot;"/>
    <numFmt numFmtId="212" formatCode="0.00%\ &quot;Juros&quot;"/>
  </numFmts>
  <fonts count="130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1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58"/>
      <name val="Arial"/>
      <family val="2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  <font>
      <b/>
      <sz val="11"/>
      <color indexed="21"/>
      <name val="Arial"/>
      <family val="2"/>
    </font>
    <font>
      <b/>
      <sz val="11"/>
      <color indexed="4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0"/>
    </font>
    <font>
      <b/>
      <sz val="8"/>
      <color indexed="14"/>
      <name val="Tahoma"/>
      <family val="2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b/>
      <sz val="13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i/>
      <sz val="12"/>
      <color indexed="14"/>
      <name val="Arial"/>
      <family val="2"/>
    </font>
    <font>
      <sz val="12"/>
      <color indexed="17"/>
      <name val="Arial"/>
      <family val="2"/>
    </font>
    <font>
      <i/>
      <sz val="12"/>
      <color indexed="10"/>
      <name val="Arial"/>
      <family val="2"/>
    </font>
    <font>
      <i/>
      <sz val="12"/>
      <color indexed="59"/>
      <name val="Arial"/>
      <family val="2"/>
    </font>
    <font>
      <sz val="11"/>
      <color indexed="14"/>
      <name val="Arial"/>
      <family val="2"/>
    </font>
    <font>
      <b/>
      <sz val="14"/>
      <color indexed="14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53"/>
      <name val="Arial"/>
      <family val="2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10"/>
      <name val="Arial"/>
      <family val="2"/>
    </font>
    <font>
      <sz val="16"/>
      <color indexed="10"/>
      <name val="Arial"/>
      <family val="2"/>
    </font>
    <font>
      <sz val="12"/>
      <color indexed="53"/>
      <name val="Arial"/>
      <family val="2"/>
    </font>
    <font>
      <sz val="14"/>
      <color indexed="10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6"/>
      <color indexed="17"/>
      <name val="Arial"/>
      <family val="2"/>
    </font>
    <font>
      <sz val="14"/>
      <color indexed="58"/>
      <name val="Arial"/>
      <family val="2"/>
    </font>
    <font>
      <sz val="12"/>
      <color indexed="8"/>
      <name val="Arial"/>
      <family val="2"/>
    </font>
    <font>
      <sz val="10"/>
      <color indexed="59"/>
      <name val="Arial"/>
      <family val="2"/>
    </font>
    <font>
      <b/>
      <sz val="12"/>
      <color indexed="17"/>
      <name val="Arial"/>
      <family val="2"/>
    </font>
    <font>
      <b/>
      <sz val="20"/>
      <color indexed="10"/>
      <name val="Arial"/>
      <family val="2"/>
    </font>
    <font>
      <b/>
      <i/>
      <sz val="14"/>
      <color indexed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53"/>
      <name val="Tahoma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2"/>
      <color indexed="53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b/>
      <sz val="25"/>
      <color indexed="12"/>
      <name val="Arial"/>
      <family val="2"/>
    </font>
    <font>
      <b/>
      <sz val="14"/>
      <color indexed="12"/>
      <name val="Arial"/>
      <family val="2"/>
    </font>
    <font>
      <i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>
        <color indexed="14"/>
      </left>
      <right>
        <color indexed="63"/>
      </right>
      <top style="mediumDashed">
        <color indexed="14"/>
      </top>
      <bottom>
        <color indexed="63"/>
      </bottom>
    </border>
    <border>
      <left>
        <color indexed="63"/>
      </left>
      <right>
        <color indexed="63"/>
      </right>
      <top style="mediumDashed">
        <color indexed="14"/>
      </top>
      <bottom>
        <color indexed="63"/>
      </bottom>
    </border>
    <border>
      <left>
        <color indexed="63"/>
      </left>
      <right style="mediumDashed">
        <color indexed="14"/>
      </right>
      <top style="mediumDashed">
        <color indexed="14"/>
      </top>
      <bottom>
        <color indexed="63"/>
      </bottom>
    </border>
    <border>
      <left style="mediumDashed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4"/>
      </right>
      <top>
        <color indexed="63"/>
      </top>
      <bottom>
        <color indexed="63"/>
      </bottom>
    </border>
    <border>
      <left style="mediumDashed">
        <color indexed="14"/>
      </left>
      <right>
        <color indexed="63"/>
      </right>
      <top>
        <color indexed="63"/>
      </top>
      <bottom style="mediumDashed">
        <color indexed="14"/>
      </bottom>
    </border>
    <border>
      <left>
        <color indexed="63"/>
      </left>
      <right>
        <color indexed="63"/>
      </right>
      <top>
        <color indexed="63"/>
      </top>
      <bottom style="mediumDashed">
        <color indexed="14"/>
      </bottom>
    </border>
    <border>
      <left>
        <color indexed="63"/>
      </left>
      <right style="mediumDashed">
        <color indexed="14"/>
      </right>
      <top>
        <color indexed="63"/>
      </top>
      <bottom style="mediumDashed">
        <color indexed="1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Dashed"/>
      <right>
        <color indexed="63"/>
      </right>
      <top style="thin"/>
      <bottom style="thin"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Dashed">
        <color indexed="10"/>
      </left>
      <right style="thin"/>
      <top style="thin"/>
      <bottom style="thin"/>
    </border>
    <border>
      <left style="thin"/>
      <right style="mediumDashed">
        <color indexed="10"/>
      </right>
      <top style="thin"/>
      <bottom style="thin"/>
    </border>
    <border>
      <left>
        <color indexed="63"/>
      </left>
      <right>
        <color indexed="63"/>
      </right>
      <top style="mediumDashed">
        <color indexed="14"/>
      </top>
      <bottom style="mediumDashed">
        <color indexed="14"/>
      </bottom>
    </border>
    <border>
      <left>
        <color indexed="63"/>
      </left>
      <right style="mediumDashed">
        <color indexed="14"/>
      </right>
      <top style="mediumDashed">
        <color indexed="14"/>
      </top>
      <bottom style="mediumDashed">
        <color indexed="14"/>
      </bottom>
    </border>
    <border>
      <left style="mediumDashed">
        <color indexed="14"/>
      </left>
      <right style="mediumDashed">
        <color indexed="14"/>
      </right>
      <top style="mediumDashed">
        <color indexed="14"/>
      </top>
      <bottom style="mediumDashed">
        <color indexed="14"/>
      </bottom>
    </border>
    <border>
      <left style="double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Dashed">
        <color indexed="10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Dashed">
        <color indexed="10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double">
        <color indexed="52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>
        <color indexed="52"/>
      </right>
      <top>
        <color indexed="63"/>
      </top>
      <bottom style="double">
        <color indexed="52"/>
      </bottom>
    </border>
    <border>
      <left style="double">
        <color indexed="52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 style="double">
        <color indexed="52"/>
      </right>
      <top style="double">
        <color indexed="52"/>
      </top>
      <bottom>
        <color indexed="63"/>
      </bottom>
    </border>
    <border>
      <left style="double">
        <color indexed="52"/>
      </left>
      <right style="double">
        <color indexed="52"/>
      </right>
      <top style="double">
        <color indexed="52"/>
      </top>
      <bottom>
        <color indexed="63"/>
      </bottom>
    </border>
    <border>
      <left style="double">
        <color indexed="52"/>
      </left>
      <right style="double">
        <color indexed="52"/>
      </right>
      <top>
        <color indexed="63"/>
      </top>
      <bottom style="double">
        <color indexed="52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0" applyNumberFormat="0" applyBorder="0" applyAlignment="0" applyProtection="0"/>
    <xf numFmtId="0" fontId="115" fillId="21" borderId="1" applyNumberFormat="0" applyAlignment="0" applyProtection="0"/>
    <xf numFmtId="0" fontId="116" fillId="22" borderId="2" applyNumberFormat="0" applyAlignment="0" applyProtection="0"/>
    <xf numFmtId="0" fontId="117" fillId="0" borderId="3" applyNumberFormat="0" applyFill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8" fillId="29" borderId="1" applyNumberFormat="0" applyAlignment="0" applyProtection="0"/>
    <xf numFmtId="21" fontId="0" fillId="0" borderId="0">
      <alignment horizontal="center"/>
      <protection/>
    </xf>
    <xf numFmtId="0" fontId="5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21" fillId="21" borderId="5" applyNumberFormat="0" applyAlignment="0" applyProtection="0"/>
    <xf numFmtId="16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7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170" fontId="6" fillId="0" borderId="0" xfId="48" applyFont="1" applyBorder="1" applyAlignment="1">
      <alignment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70" fontId="19" fillId="0" borderId="0" xfId="48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0" fontId="19" fillId="0" borderId="0" xfId="48" applyFont="1" applyAlignment="1">
      <alignment horizontal="center"/>
    </xf>
    <xf numFmtId="14" fontId="19" fillId="0" borderId="0" xfId="48" applyNumberFormat="1" applyFont="1" applyAlignment="1">
      <alignment horizontal="center"/>
    </xf>
    <xf numFmtId="0" fontId="18" fillId="0" borderId="0" xfId="0" applyFont="1" applyAlignment="1">
      <alignment/>
    </xf>
    <xf numFmtId="170" fontId="18" fillId="0" borderId="0" xfId="48" applyFont="1" applyAlignment="1">
      <alignment horizontal="center"/>
    </xf>
    <xf numFmtId="0" fontId="18" fillId="0" borderId="0" xfId="0" applyFont="1" applyAlignment="1">
      <alignment horizontal="left"/>
    </xf>
    <xf numFmtId="170" fontId="18" fillId="0" borderId="0" xfId="48" applyFont="1" applyAlignment="1">
      <alignment/>
    </xf>
    <xf numFmtId="0" fontId="18" fillId="0" borderId="0" xfId="0" applyFont="1" applyAlignment="1">
      <alignment horizontal="right"/>
    </xf>
    <xf numFmtId="170" fontId="18" fillId="0" borderId="0" xfId="48" applyFont="1" applyAlignment="1">
      <alignment horizontal="right"/>
    </xf>
    <xf numFmtId="184" fontId="18" fillId="0" borderId="0" xfId="48" applyNumberFormat="1" applyFont="1" applyAlignment="1">
      <alignment horizontal="center"/>
    </xf>
    <xf numFmtId="0" fontId="25" fillId="0" borderId="0" xfId="0" applyFont="1" applyAlignment="1">
      <alignment horizontal="center"/>
    </xf>
    <xf numFmtId="170" fontId="2" fillId="0" borderId="0" xfId="48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70" fontId="2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0" fontId="2" fillId="0" borderId="0" xfId="48" applyFont="1" applyBorder="1" applyAlignment="1" applyProtection="1">
      <alignment/>
      <protection locked="0"/>
    </xf>
    <xf numFmtId="170" fontId="1" fillId="0" borderId="0" xfId="48" applyFont="1" applyBorder="1" applyAlignment="1" applyProtection="1">
      <alignment/>
      <protection/>
    </xf>
    <xf numFmtId="170" fontId="2" fillId="0" borderId="0" xfId="48" applyFont="1" applyBorder="1" applyAlignment="1" applyProtection="1">
      <alignment/>
      <protection/>
    </xf>
    <xf numFmtId="170" fontId="11" fillId="0" borderId="0" xfId="48" applyFont="1" applyBorder="1" applyAlignment="1" applyProtection="1">
      <alignment/>
      <protection/>
    </xf>
    <xf numFmtId="170" fontId="1" fillId="0" borderId="0" xfId="48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70" fontId="15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170" fontId="2" fillId="0" borderId="14" xfId="48" applyFont="1" applyBorder="1" applyAlignment="1">
      <alignment/>
    </xf>
    <xf numFmtId="0" fontId="6" fillId="0" borderId="13" xfId="0" applyFont="1" applyBorder="1" applyAlignment="1">
      <alignment horizontal="center"/>
    </xf>
    <xf numFmtId="170" fontId="6" fillId="0" borderId="14" xfId="48" applyFont="1" applyBorder="1" applyAlignment="1">
      <alignment/>
    </xf>
    <xf numFmtId="170" fontId="2" fillId="0" borderId="14" xfId="48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0" fontId="2" fillId="0" borderId="0" xfId="48" applyFont="1" applyAlignment="1" applyProtection="1">
      <alignment/>
      <protection locked="0"/>
    </xf>
    <xf numFmtId="170" fontId="2" fillId="0" borderId="18" xfId="48" applyFont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74" fontId="2" fillId="0" borderId="0" xfId="48" applyNumberFormat="1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166" fontId="2" fillId="0" borderId="0" xfId="48" applyNumberFormat="1" applyFont="1" applyBorder="1" applyAlignment="1">
      <alignment horizontal="left"/>
    </xf>
    <xf numFmtId="183" fontId="2" fillId="0" borderId="0" xfId="48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8" xfId="0" applyBorder="1" applyAlignment="1" applyProtection="1">
      <alignment/>
      <protection locked="0"/>
    </xf>
    <xf numFmtId="171" fontId="14" fillId="0" borderId="0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7" fontId="8" fillId="0" borderId="21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70" fontId="2" fillId="0" borderId="0" xfId="48" applyFont="1" applyBorder="1" applyAlignment="1" applyProtection="1">
      <alignment/>
      <protection hidden="1"/>
    </xf>
    <xf numFmtId="171" fontId="14" fillId="0" borderId="0" xfId="0" applyNumberFormat="1" applyFont="1" applyBorder="1" applyAlignment="1" applyProtection="1">
      <alignment/>
      <protection/>
    </xf>
    <xf numFmtId="170" fontId="1" fillId="0" borderId="18" xfId="48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170" fontId="2" fillId="0" borderId="0" xfId="48" applyFont="1" applyAlignment="1" applyProtection="1">
      <alignment/>
      <protection/>
    </xf>
    <xf numFmtId="0" fontId="0" fillId="0" borderId="0" xfId="0" applyAlignment="1" applyProtection="1">
      <alignment/>
      <protection/>
    </xf>
    <xf numFmtId="183" fontId="3" fillId="0" borderId="0" xfId="0" applyNumberFormat="1" applyFont="1" applyAlignment="1" applyProtection="1">
      <alignment horizontal="center"/>
      <protection locked="0"/>
    </xf>
    <xf numFmtId="183" fontId="7" fillId="0" borderId="0" xfId="0" applyNumberFormat="1" applyFont="1" applyAlignment="1" applyProtection="1">
      <alignment horizontal="center"/>
      <protection locked="0"/>
    </xf>
    <xf numFmtId="2" fontId="38" fillId="0" borderId="0" xfId="0" applyNumberFormat="1" applyFont="1" applyAlignment="1" applyProtection="1">
      <alignment horizontal="right"/>
      <protection locked="0"/>
    </xf>
    <xf numFmtId="181" fontId="1" fillId="0" borderId="0" xfId="0" applyNumberFormat="1" applyFont="1" applyAlignment="1">
      <alignment horizontal="center"/>
    </xf>
    <xf numFmtId="183" fontId="3" fillId="0" borderId="19" xfId="0" applyNumberFormat="1" applyFont="1" applyBorder="1" applyAlignment="1" applyProtection="1">
      <alignment horizontal="center"/>
      <protection locked="0"/>
    </xf>
    <xf numFmtId="183" fontId="7" fillId="0" borderId="20" xfId="0" applyNumberFormat="1" applyFont="1" applyBorder="1" applyAlignment="1" applyProtection="1">
      <alignment horizontal="center"/>
      <protection locked="0"/>
    </xf>
    <xf numFmtId="2" fontId="38" fillId="0" borderId="20" xfId="0" applyNumberFormat="1" applyFont="1" applyBorder="1" applyAlignment="1" applyProtection="1">
      <alignment horizontal="right"/>
      <protection locked="0"/>
    </xf>
    <xf numFmtId="183" fontId="3" fillId="0" borderId="21" xfId="0" applyNumberFormat="1" applyFont="1" applyBorder="1" applyAlignment="1" applyProtection="1">
      <alignment horizontal="center"/>
      <protection locked="0"/>
    </xf>
    <xf numFmtId="183" fontId="7" fillId="0" borderId="0" xfId="0" applyNumberFormat="1" applyFont="1" applyBorder="1" applyAlignment="1" applyProtection="1">
      <alignment horizontal="center"/>
      <protection locked="0"/>
    </xf>
    <xf numFmtId="2" fontId="38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170" fontId="8" fillId="0" borderId="0" xfId="48" applyFont="1" applyBorder="1" applyAlignment="1" applyProtection="1">
      <alignment horizontal="right"/>
      <protection locked="0"/>
    </xf>
    <xf numFmtId="170" fontId="8" fillId="0" borderId="18" xfId="48" applyFont="1" applyBorder="1" applyAlignment="1" applyProtection="1">
      <alignment horizontal="right"/>
      <protection locked="0"/>
    </xf>
    <xf numFmtId="170" fontId="38" fillId="0" borderId="0" xfId="48" applyFont="1" applyBorder="1" applyAlignment="1" applyProtection="1">
      <alignment horizontal="right"/>
      <protection locked="0"/>
    </xf>
    <xf numFmtId="170" fontId="38" fillId="0" borderId="18" xfId="48" applyFont="1" applyBorder="1" applyAlignment="1" applyProtection="1">
      <alignment horizontal="right"/>
      <protection locked="0"/>
    </xf>
    <xf numFmtId="183" fontId="1" fillId="0" borderId="0" xfId="0" applyNumberFormat="1" applyFont="1" applyBorder="1" applyAlignment="1" applyProtection="1">
      <alignment horizontal="center"/>
      <protection locked="0"/>
    </xf>
    <xf numFmtId="170" fontId="40" fillId="0" borderId="0" xfId="48" applyFont="1" applyBorder="1" applyAlignment="1" applyProtection="1">
      <alignment horizontal="right"/>
      <protection hidden="1"/>
    </xf>
    <xf numFmtId="170" fontId="40" fillId="0" borderId="18" xfId="48" applyFont="1" applyBorder="1" applyAlignment="1" applyProtection="1">
      <alignment horizontal="right"/>
      <protection hidden="1"/>
    </xf>
    <xf numFmtId="170" fontId="42" fillId="0" borderId="0" xfId="48" applyFont="1" applyBorder="1" applyAlignment="1" applyProtection="1">
      <alignment horizontal="right"/>
      <protection hidden="1"/>
    </xf>
    <xf numFmtId="170" fontId="42" fillId="0" borderId="18" xfId="48" applyFont="1" applyBorder="1" applyAlignment="1" applyProtection="1">
      <alignment horizontal="right"/>
      <protection hidden="1"/>
    </xf>
    <xf numFmtId="183" fontId="3" fillId="0" borderId="22" xfId="0" applyNumberFormat="1" applyFont="1" applyBorder="1" applyAlignment="1" applyProtection="1">
      <alignment horizontal="center"/>
      <protection locked="0"/>
    </xf>
    <xf numFmtId="183" fontId="7" fillId="0" borderId="23" xfId="0" applyNumberFormat="1" applyFont="1" applyBorder="1" applyAlignment="1" applyProtection="1">
      <alignment horizontal="center"/>
      <protection locked="0"/>
    </xf>
    <xf numFmtId="2" fontId="38" fillId="0" borderId="23" xfId="0" applyNumberFormat="1" applyFont="1" applyBorder="1" applyAlignment="1" applyProtection="1">
      <alignment horizontal="right"/>
      <protection locked="0"/>
    </xf>
    <xf numFmtId="170" fontId="4" fillId="0" borderId="0" xfId="48" applyFont="1" applyAlignment="1" applyProtection="1">
      <alignment horizontal="center"/>
      <protection locked="0"/>
    </xf>
    <xf numFmtId="14" fontId="12" fillId="0" borderId="0" xfId="0" applyNumberFormat="1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81" fontId="1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0" fontId="10" fillId="0" borderId="0" xfId="48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0" fontId="9" fillId="0" borderId="0" xfId="48" applyFont="1" applyBorder="1" applyAlignment="1" applyProtection="1">
      <alignment/>
      <protection locked="0"/>
    </xf>
    <xf numFmtId="170" fontId="0" fillId="0" borderId="0" xfId="48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/>
      <protection locked="0"/>
    </xf>
    <xf numFmtId="190" fontId="8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170" fontId="11" fillId="0" borderId="0" xfId="48" applyFont="1" applyAlignment="1" applyProtection="1">
      <alignment/>
      <protection/>
    </xf>
    <xf numFmtId="170" fontId="14" fillId="0" borderId="0" xfId="48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Alignment="1" applyProtection="1">
      <alignment horizontal="center"/>
      <protection locked="0"/>
    </xf>
    <xf numFmtId="170" fontId="0" fillId="0" borderId="0" xfId="48" applyFont="1" applyAlignment="1" applyProtection="1">
      <alignment/>
      <protection locked="0"/>
    </xf>
    <xf numFmtId="185" fontId="8" fillId="0" borderId="0" xfId="0" applyNumberFormat="1" applyFont="1" applyAlignment="1" applyProtection="1">
      <alignment horizontal="center"/>
      <protection locked="0"/>
    </xf>
    <xf numFmtId="170" fontId="1" fillId="0" borderId="0" xfId="48" applyFont="1" applyAlignment="1" applyProtection="1">
      <alignment/>
      <protection/>
    </xf>
    <xf numFmtId="170" fontId="0" fillId="0" borderId="0" xfId="48" applyFont="1" applyBorder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4" fontId="1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81" fontId="2" fillId="0" borderId="0" xfId="0" applyNumberFormat="1" applyFont="1" applyBorder="1" applyAlignment="1" applyProtection="1">
      <alignment horizontal="center"/>
      <protection locked="0"/>
    </xf>
    <xf numFmtId="181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4" fontId="12" fillId="0" borderId="33" xfId="48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87" fontId="29" fillId="0" borderId="22" xfId="0" applyNumberFormat="1" applyFont="1" applyBorder="1" applyAlignment="1" applyProtection="1">
      <alignment/>
      <protection locked="0"/>
    </xf>
    <xf numFmtId="187" fontId="29" fillId="0" borderId="21" xfId="0" applyNumberFormat="1" applyFont="1" applyBorder="1" applyAlignment="1" applyProtection="1">
      <alignment/>
      <protection locked="0"/>
    </xf>
    <xf numFmtId="188" fontId="44" fillId="0" borderId="0" xfId="0" applyNumberFormat="1" applyFont="1" applyBorder="1" applyAlignment="1" applyProtection="1">
      <alignment/>
      <protection locked="0"/>
    </xf>
    <xf numFmtId="170" fontId="20" fillId="0" borderId="33" xfId="48" applyFont="1" applyBorder="1" applyAlignment="1" applyProtection="1">
      <alignment/>
      <protection locked="0"/>
    </xf>
    <xf numFmtId="188" fontId="12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 locked="0"/>
    </xf>
    <xf numFmtId="170" fontId="12" fillId="0" borderId="33" xfId="48" applyFont="1" applyBorder="1" applyAlignment="1" applyProtection="1">
      <alignment/>
      <protection locked="0"/>
    </xf>
    <xf numFmtId="187" fontId="12" fillId="0" borderId="21" xfId="0" applyNumberFormat="1" applyFont="1" applyBorder="1" applyAlignment="1" applyProtection="1">
      <alignment/>
      <protection locked="0"/>
    </xf>
    <xf numFmtId="188" fontId="16" fillId="0" borderId="0" xfId="0" applyNumberFormat="1" applyFont="1" applyBorder="1" applyAlignment="1" applyProtection="1">
      <alignment/>
      <protection locked="0"/>
    </xf>
    <xf numFmtId="188" fontId="19" fillId="0" borderId="0" xfId="0" applyNumberFormat="1" applyFont="1" applyBorder="1" applyAlignment="1" applyProtection="1">
      <alignment/>
      <protection locked="0"/>
    </xf>
    <xf numFmtId="170" fontId="20" fillId="0" borderId="34" xfId="48" applyFont="1" applyBorder="1" applyAlignment="1" applyProtection="1">
      <alignment/>
      <protection locked="0"/>
    </xf>
    <xf numFmtId="188" fontId="44" fillId="0" borderId="23" xfId="0" applyNumberFormat="1" applyFont="1" applyBorder="1" applyAlignment="1" applyProtection="1">
      <alignment/>
      <protection locked="0"/>
    </xf>
    <xf numFmtId="170" fontId="47" fillId="0" borderId="33" xfId="48" applyFont="1" applyBorder="1" applyAlignment="1" applyProtection="1">
      <alignment/>
      <protection locked="0"/>
    </xf>
    <xf numFmtId="170" fontId="20" fillId="0" borderId="35" xfId="48" applyFont="1" applyBorder="1" applyAlignment="1" applyProtection="1">
      <alignment/>
      <protection locked="0"/>
    </xf>
    <xf numFmtId="187" fontId="29" fillId="0" borderId="0" xfId="0" applyNumberFormat="1" applyFont="1" applyAlignment="1" applyProtection="1">
      <alignment/>
      <protection locked="0"/>
    </xf>
    <xf numFmtId="188" fontId="19" fillId="0" borderId="0" xfId="0" applyNumberFormat="1" applyFon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170" fontId="2" fillId="0" borderId="0" xfId="48" applyFont="1" applyAlignment="1" applyProtection="1">
      <alignment horizontal="center"/>
      <protection/>
    </xf>
    <xf numFmtId="170" fontId="2" fillId="0" borderId="0" xfId="48" applyNumberFormat="1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170" fontId="52" fillId="0" borderId="0" xfId="48" applyFont="1" applyBorder="1" applyAlignment="1" applyProtection="1">
      <alignment/>
      <protection/>
    </xf>
    <xf numFmtId="182" fontId="2" fillId="0" borderId="0" xfId="48" applyNumberFormat="1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right"/>
      <protection locked="0"/>
    </xf>
    <xf numFmtId="166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7" fontId="8" fillId="0" borderId="39" xfId="0" applyNumberFormat="1" applyFont="1" applyBorder="1" applyAlignment="1" applyProtection="1">
      <alignment horizontal="center"/>
      <protection locked="0"/>
    </xf>
    <xf numFmtId="170" fontId="2" fillId="0" borderId="40" xfId="48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70" fontId="54" fillId="0" borderId="0" xfId="48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70" fontId="8" fillId="0" borderId="0" xfId="48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6" fontId="15" fillId="0" borderId="0" xfId="48" applyNumberFormat="1" applyFont="1" applyBorder="1" applyAlignment="1" applyProtection="1">
      <alignment horizontal="left"/>
      <protection/>
    </xf>
    <xf numFmtId="1" fontId="0" fillId="0" borderId="0" xfId="48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0" fontId="5" fillId="0" borderId="0" xfId="48" applyFont="1" applyBorder="1" applyAlignment="1" applyProtection="1">
      <alignment/>
      <protection/>
    </xf>
    <xf numFmtId="17" fontId="8" fillId="0" borderId="0" xfId="0" applyNumberFormat="1" applyFont="1" applyBorder="1" applyAlignment="1" applyProtection="1">
      <alignment horizontal="center"/>
      <protection locked="0"/>
    </xf>
    <xf numFmtId="0" fontId="4" fillId="0" borderId="0" xfId="48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/>
    </xf>
    <xf numFmtId="170" fontId="4" fillId="0" borderId="0" xfId="48" applyFont="1" applyAlignment="1" applyProtection="1">
      <alignment horizontal="center"/>
      <protection/>
    </xf>
    <xf numFmtId="170" fontId="8" fillId="0" borderId="0" xfId="48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70" fontId="52" fillId="0" borderId="0" xfId="48" applyFont="1" applyBorder="1" applyAlignment="1" applyProtection="1">
      <alignment/>
      <protection locked="0"/>
    </xf>
    <xf numFmtId="0" fontId="56" fillId="0" borderId="0" xfId="0" applyFont="1" applyAlignment="1">
      <alignment/>
    </xf>
    <xf numFmtId="197" fontId="18" fillId="0" borderId="0" xfId="48" applyNumberFormat="1" applyFont="1" applyAlignment="1">
      <alignment horizontal="center" vertical="center"/>
    </xf>
    <xf numFmtId="9" fontId="18" fillId="0" borderId="0" xfId="48" applyNumberFormat="1" applyFont="1" applyAlignment="1">
      <alignment horizontal="center"/>
    </xf>
    <xf numFmtId="0" fontId="18" fillId="0" borderId="0" xfId="0" applyFont="1" applyAlignment="1">
      <alignment vertical="center"/>
    </xf>
    <xf numFmtId="198" fontId="18" fillId="0" borderId="0" xfId="48" applyNumberFormat="1" applyFont="1" applyAlignment="1">
      <alignment horizontal="center"/>
    </xf>
    <xf numFmtId="0" fontId="4" fillId="0" borderId="44" xfId="0" applyFont="1" applyBorder="1" applyAlignment="1">
      <alignment horizontal="right"/>
    </xf>
    <xf numFmtId="0" fontId="2" fillId="0" borderId="45" xfId="0" applyNumberFormat="1" applyFont="1" applyBorder="1" applyAlignment="1">
      <alignment horizontal="left"/>
    </xf>
    <xf numFmtId="9" fontId="2" fillId="0" borderId="45" xfId="0" applyNumberFormat="1" applyFont="1" applyBorder="1" applyAlignment="1">
      <alignment horizontal="left"/>
    </xf>
    <xf numFmtId="195" fontId="2" fillId="0" borderId="45" xfId="0" applyNumberFormat="1" applyFont="1" applyBorder="1" applyAlignment="1">
      <alignment horizontal="left"/>
    </xf>
    <xf numFmtId="193" fontId="2" fillId="0" borderId="45" xfId="0" applyNumberFormat="1" applyFont="1" applyBorder="1" applyAlignment="1">
      <alignment horizontal="left"/>
    </xf>
    <xf numFmtId="14" fontId="2" fillId="0" borderId="45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/>
    </xf>
    <xf numFmtId="194" fontId="2" fillId="0" borderId="45" xfId="48" applyNumberFormat="1" applyFont="1" applyBorder="1" applyAlignment="1">
      <alignment horizontal="left"/>
    </xf>
    <xf numFmtId="0" fontId="0" fillId="0" borderId="45" xfId="0" applyBorder="1" applyAlignment="1">
      <alignment/>
    </xf>
    <xf numFmtId="1" fontId="2" fillId="0" borderId="45" xfId="48" applyNumberFormat="1" applyFont="1" applyBorder="1" applyAlignment="1">
      <alignment horizontal="left"/>
    </xf>
    <xf numFmtId="0" fontId="2" fillId="0" borderId="45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41" fillId="0" borderId="0" xfId="0" applyNumberFormat="1" applyFont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/>
      <protection/>
    </xf>
    <xf numFmtId="181" fontId="11" fillId="0" borderId="0" xfId="0" applyNumberFormat="1" applyFont="1" applyAlignment="1" applyProtection="1">
      <alignment horizontal="center"/>
      <protection/>
    </xf>
    <xf numFmtId="0" fontId="0" fillId="0" borderId="47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15" fontId="2" fillId="0" borderId="0" xfId="48" applyNumberFormat="1" applyFont="1" applyAlignment="1" applyProtection="1">
      <alignment horizontal="center" vertical="center"/>
      <protection/>
    </xf>
    <xf numFmtId="10" fontId="64" fillId="0" borderId="0" xfId="0" applyNumberFormat="1" applyFont="1" applyAlignment="1" applyProtection="1">
      <alignment/>
      <protection locked="0"/>
    </xf>
    <xf numFmtId="170" fontId="3" fillId="0" borderId="0" xfId="48" applyFont="1" applyAlignment="1" applyProtection="1">
      <alignment horizontal="center"/>
      <protection/>
    </xf>
    <xf numFmtId="9" fontId="64" fillId="0" borderId="0" xfId="48" applyNumberFormat="1" applyFont="1" applyAlignment="1" applyProtection="1">
      <alignment/>
      <protection/>
    </xf>
    <xf numFmtId="170" fontId="3" fillId="0" borderId="0" xfId="48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181" fontId="13" fillId="0" borderId="0" xfId="0" applyNumberFormat="1" applyFont="1" applyAlignment="1">
      <alignment horizontal="center"/>
    </xf>
    <xf numFmtId="0" fontId="1" fillId="0" borderId="48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65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right"/>
      <protection locked="0"/>
    </xf>
    <xf numFmtId="199" fontId="65" fillId="0" borderId="0" xfId="0" applyNumberFormat="1" applyFont="1" applyBorder="1" applyAlignment="1" applyProtection="1">
      <alignment horizontal="left"/>
      <protection/>
    </xf>
    <xf numFmtId="0" fontId="56" fillId="0" borderId="0" xfId="0" applyFont="1" applyBorder="1" applyAlignment="1" applyProtection="1">
      <alignment horizontal="right"/>
      <protection locked="0"/>
    </xf>
    <xf numFmtId="196" fontId="65" fillId="0" borderId="0" xfId="0" applyNumberFormat="1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/>
      <protection locked="0"/>
    </xf>
    <xf numFmtId="0" fontId="67" fillId="0" borderId="0" xfId="0" applyFont="1" applyAlignment="1">
      <alignment/>
    </xf>
    <xf numFmtId="0" fontId="68" fillId="0" borderId="0" xfId="0" applyFont="1" applyAlignment="1" applyProtection="1">
      <alignment horizontal="left"/>
      <protection/>
    </xf>
    <xf numFmtId="0" fontId="69" fillId="0" borderId="0" xfId="0" applyFont="1" applyFill="1" applyAlignment="1" applyProtection="1">
      <alignment horizontal="center"/>
      <protection/>
    </xf>
    <xf numFmtId="0" fontId="70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Alignment="1" applyProtection="1">
      <alignment horizontal="left"/>
      <protection/>
    </xf>
    <xf numFmtId="0" fontId="1" fillId="0" borderId="49" xfId="0" applyFont="1" applyBorder="1" applyAlignment="1">
      <alignment horizontal="center"/>
    </xf>
    <xf numFmtId="0" fontId="40" fillId="0" borderId="49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50" xfId="0" applyFont="1" applyBorder="1" applyAlignment="1">
      <alignment/>
    </xf>
    <xf numFmtId="0" fontId="2" fillId="0" borderId="0" xfId="0" applyFont="1" applyAlignment="1">
      <alignment vertical="justify"/>
    </xf>
    <xf numFmtId="0" fontId="0" fillId="0" borderId="51" xfId="0" applyBorder="1" applyAlignment="1">
      <alignment/>
    </xf>
    <xf numFmtId="0" fontId="7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11" fillId="0" borderId="0" xfId="0" applyFont="1" applyAlignment="1">
      <alignment/>
    </xf>
    <xf numFmtId="170" fontId="11" fillId="0" borderId="0" xfId="48" applyFont="1" applyBorder="1" applyAlignment="1" applyProtection="1">
      <alignment/>
      <protection locked="0"/>
    </xf>
    <xf numFmtId="170" fontId="76" fillId="0" borderId="0" xfId="48" applyFont="1" applyBorder="1" applyAlignment="1" applyProtection="1">
      <alignment/>
      <protection hidden="1"/>
    </xf>
    <xf numFmtId="170" fontId="11" fillId="0" borderId="0" xfId="48" applyFont="1" applyBorder="1" applyAlignment="1" applyProtection="1">
      <alignment/>
      <protection hidden="1"/>
    </xf>
    <xf numFmtId="170" fontId="59" fillId="0" borderId="0" xfId="48" applyFont="1" applyBorder="1" applyAlignment="1" applyProtection="1">
      <alignment/>
      <protection hidden="1"/>
    </xf>
    <xf numFmtId="170" fontId="52" fillId="0" borderId="0" xfId="48" applyFont="1" applyBorder="1" applyAlignment="1" applyProtection="1">
      <alignment/>
      <protection hidden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0" fontId="1" fillId="0" borderId="0" xfId="48" applyFont="1" applyBorder="1" applyAlignment="1">
      <alignment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81" fontId="8" fillId="0" borderId="0" xfId="0" applyNumberFormat="1" applyFont="1" applyAlignment="1" applyProtection="1">
      <alignment horizontal="center"/>
      <protection locked="0"/>
    </xf>
    <xf numFmtId="0" fontId="0" fillId="0" borderId="0" xfId="52">
      <alignment/>
      <protection/>
    </xf>
    <xf numFmtId="0" fontId="0" fillId="0" borderId="0" xfId="52" applyBorder="1">
      <alignment/>
      <protection/>
    </xf>
    <xf numFmtId="183" fontId="59" fillId="0" borderId="0" xfId="52" applyNumberFormat="1" applyFont="1" applyBorder="1" applyAlignment="1">
      <alignment horizontal="left"/>
      <protection/>
    </xf>
    <xf numFmtId="0" fontId="4" fillId="0" borderId="0" xfId="52" applyFont="1" applyBorder="1" applyAlignment="1">
      <alignment horizontal="right"/>
      <protection/>
    </xf>
    <xf numFmtId="14" fontId="59" fillId="0" borderId="0" xfId="52" applyNumberFormat="1" applyFont="1" applyBorder="1" applyAlignment="1">
      <alignment horizontal="left"/>
      <protection/>
    </xf>
    <xf numFmtId="194" fontId="59" fillId="0" borderId="0" xfId="50" applyNumberFormat="1" applyFont="1" applyBorder="1" applyAlignment="1">
      <alignment horizontal="left"/>
    </xf>
    <xf numFmtId="0" fontId="59" fillId="0" borderId="0" xfId="52" applyNumberFormat="1" applyFont="1" applyBorder="1" applyAlignment="1">
      <alignment horizontal="left"/>
      <protection/>
    </xf>
    <xf numFmtId="0" fontId="2" fillId="0" borderId="0" xfId="52" applyNumberFormat="1" applyFont="1" applyBorder="1" applyAlignment="1">
      <alignment horizontal="left"/>
      <protection/>
    </xf>
    <xf numFmtId="195" fontId="59" fillId="0" borderId="0" xfId="52" applyNumberFormat="1" applyFont="1" applyBorder="1" applyAlignment="1">
      <alignment horizontal="left"/>
      <protection/>
    </xf>
    <xf numFmtId="195" fontId="2" fillId="0" borderId="0" xfId="52" applyNumberFormat="1" applyFont="1" applyBorder="1" applyAlignment="1">
      <alignment horizontal="left"/>
      <protection/>
    </xf>
    <xf numFmtId="181" fontId="56" fillId="0" borderId="0" xfId="52" applyNumberFormat="1" applyFont="1" applyBorder="1" applyAlignment="1" applyProtection="1">
      <alignment horizontal="center"/>
      <protection locked="0"/>
    </xf>
    <xf numFmtId="0" fontId="3" fillId="0" borderId="0" xfId="52" applyFont="1" applyBorder="1" applyAlignment="1">
      <alignment horizontal="right"/>
      <protection/>
    </xf>
    <xf numFmtId="178" fontId="59" fillId="0" borderId="0" xfId="52" applyNumberFormat="1" applyFont="1" applyBorder="1" applyAlignment="1">
      <alignment horizontal="left"/>
      <protection/>
    </xf>
    <xf numFmtId="192" fontId="59" fillId="0" borderId="0" xfId="52" applyNumberFormat="1" applyFont="1" applyBorder="1" applyAlignment="1">
      <alignment horizontal="left"/>
      <protection/>
    </xf>
    <xf numFmtId="0" fontId="59" fillId="0" borderId="0" xfId="52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170" fontId="3" fillId="0" borderId="0" xfId="48" applyFont="1" applyBorder="1" applyAlignment="1" applyProtection="1">
      <alignment/>
      <protection locked="0"/>
    </xf>
    <xf numFmtId="167" fontId="12" fillId="0" borderId="0" xfId="48" applyNumberFormat="1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/>
      <protection locked="0"/>
    </xf>
    <xf numFmtId="194" fontId="2" fillId="0" borderId="0" xfId="48" applyNumberFormat="1" applyFont="1" applyBorder="1" applyAlignment="1">
      <alignment horizontal="left"/>
    </xf>
    <xf numFmtId="183" fontId="65" fillId="0" borderId="59" xfId="0" applyNumberFormat="1" applyFont="1" applyBorder="1" applyAlignment="1" applyProtection="1">
      <alignment horizontal="center"/>
      <protection locked="0"/>
    </xf>
    <xf numFmtId="0" fontId="18" fillId="0" borderId="60" xfId="0" applyFont="1" applyBorder="1" applyAlignment="1" applyProtection="1">
      <alignment/>
      <protection locked="0"/>
    </xf>
    <xf numFmtId="0" fontId="18" fillId="0" borderId="61" xfId="0" applyFont="1" applyBorder="1" applyAlignment="1" applyProtection="1">
      <alignment/>
      <protection locked="0"/>
    </xf>
    <xf numFmtId="0" fontId="18" fillId="0" borderId="62" xfId="0" applyFont="1" applyBorder="1" applyAlignment="1" applyProtection="1">
      <alignment/>
      <protection locked="0"/>
    </xf>
    <xf numFmtId="0" fontId="18" fillId="0" borderId="63" xfId="0" applyFont="1" applyBorder="1" applyAlignment="1" applyProtection="1">
      <alignment/>
      <protection locked="0"/>
    </xf>
    <xf numFmtId="0" fontId="18" fillId="0" borderId="64" xfId="0" applyFont="1" applyBorder="1" applyAlignment="1" applyProtection="1">
      <alignment/>
      <protection locked="0"/>
    </xf>
    <xf numFmtId="0" fontId="18" fillId="0" borderId="65" xfId="0" applyFont="1" applyBorder="1" applyAlignment="1" applyProtection="1">
      <alignment/>
      <protection locked="0"/>
    </xf>
    <xf numFmtId="0" fontId="18" fillId="0" borderId="66" xfId="0" applyFont="1" applyBorder="1" applyAlignment="1" applyProtection="1">
      <alignment/>
      <protection locked="0"/>
    </xf>
    <xf numFmtId="170" fontId="11" fillId="33" borderId="0" xfId="48" applyFont="1" applyFill="1" applyBorder="1" applyAlignment="1" applyProtection="1">
      <alignment/>
      <protection/>
    </xf>
    <xf numFmtId="170" fontId="11" fillId="34" borderId="0" xfId="48" applyFont="1" applyFill="1" applyBorder="1" applyAlignment="1" applyProtection="1">
      <alignment/>
      <protection/>
    </xf>
    <xf numFmtId="170" fontId="15" fillId="0" borderId="0" xfId="48" applyFont="1" applyBorder="1" applyAlignment="1" applyProtection="1">
      <alignment horizontal="center"/>
      <protection locked="0"/>
    </xf>
    <xf numFmtId="167" fontId="1" fillId="33" borderId="0" xfId="48" applyNumberFormat="1" applyFont="1" applyFill="1" applyBorder="1" applyAlignment="1" applyProtection="1">
      <alignment horizontal="center"/>
      <protection/>
    </xf>
    <xf numFmtId="170" fontId="15" fillId="0" borderId="0" xfId="48" applyFont="1" applyBorder="1" applyAlignment="1" applyProtection="1">
      <alignment horizontal="left"/>
      <protection locked="0"/>
    </xf>
    <xf numFmtId="170" fontId="7" fillId="0" borderId="0" xfId="48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 vertical="justify"/>
      <protection locked="0"/>
    </xf>
    <xf numFmtId="0" fontId="7" fillId="0" borderId="0" xfId="0" applyNumberFormat="1" applyFont="1" applyAlignment="1" applyProtection="1">
      <alignment horizontal="center"/>
      <protection/>
    </xf>
    <xf numFmtId="170" fontId="7" fillId="0" borderId="0" xfId="48" applyFont="1" applyAlignment="1" applyProtection="1">
      <alignment horizontal="center"/>
      <protection/>
    </xf>
    <xf numFmtId="170" fontId="7" fillId="0" borderId="0" xfId="48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192" fontId="2" fillId="0" borderId="0" xfId="0" applyNumberFormat="1" applyFont="1" applyBorder="1" applyAlignment="1">
      <alignment horizontal="left"/>
    </xf>
    <xf numFmtId="0" fontId="0" fillId="0" borderId="67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13" fillId="0" borderId="67" xfId="0" applyFont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0" fontId="2" fillId="0" borderId="0" xfId="48" applyFont="1" applyBorder="1" applyAlignment="1" applyProtection="1">
      <alignment/>
      <protection/>
    </xf>
    <xf numFmtId="170" fontId="59" fillId="0" borderId="0" xfId="48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170" fontId="0" fillId="0" borderId="71" xfId="48" applyFont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170" fontId="0" fillId="0" borderId="72" xfId="48" applyFont="1" applyBorder="1" applyAlignment="1" applyProtection="1">
      <alignment/>
      <protection/>
    </xf>
    <xf numFmtId="0" fontId="28" fillId="0" borderId="73" xfId="0" applyFont="1" applyBorder="1" applyAlignment="1" applyProtection="1">
      <alignment horizontal="right"/>
      <protection/>
    </xf>
    <xf numFmtId="1" fontId="0" fillId="0" borderId="74" xfId="48" applyNumberFormat="1" applyFont="1" applyBorder="1" applyAlignment="1" applyProtection="1">
      <alignment horizontal="left"/>
      <protection/>
    </xf>
    <xf numFmtId="0" fontId="0" fillId="0" borderId="74" xfId="48" applyNumberFormat="1" applyFont="1" applyBorder="1" applyAlignment="1" applyProtection="1">
      <alignment horizontal="left"/>
      <protection/>
    </xf>
    <xf numFmtId="170" fontId="0" fillId="0" borderId="74" xfId="48" applyFont="1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24" fillId="0" borderId="73" xfId="0" applyFont="1" applyBorder="1" applyAlignment="1" applyProtection="1">
      <alignment horizontal="center"/>
      <protection/>
    </xf>
    <xf numFmtId="170" fontId="59" fillId="0" borderId="74" xfId="48" applyFont="1" applyBorder="1" applyAlignment="1" applyProtection="1">
      <alignment/>
      <protection/>
    </xf>
    <xf numFmtId="170" fontId="11" fillId="0" borderId="74" xfId="48" applyFont="1" applyBorder="1" applyAlignment="1" applyProtection="1">
      <alignment/>
      <protection/>
    </xf>
    <xf numFmtId="0" fontId="59" fillId="0" borderId="73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170" fontId="2" fillId="0" borderId="74" xfId="48" applyFont="1" applyBorder="1" applyAlignment="1" applyProtection="1">
      <alignment/>
      <protection/>
    </xf>
    <xf numFmtId="170" fontId="15" fillId="0" borderId="74" xfId="48" applyFont="1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170" fontId="0" fillId="0" borderId="76" xfId="48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170" fontId="11" fillId="0" borderId="77" xfId="48" applyFont="1" applyBorder="1" applyAlignment="1" applyProtection="1">
      <alignment/>
      <protection/>
    </xf>
    <xf numFmtId="170" fontId="3" fillId="0" borderId="39" xfId="48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14" fontId="2" fillId="0" borderId="0" xfId="0" applyNumberFormat="1" applyFont="1" applyBorder="1" applyAlignment="1">
      <alignment horizontal="center"/>
    </xf>
    <xf numFmtId="0" fontId="15" fillId="33" borderId="61" xfId="0" applyFont="1" applyFill="1" applyBorder="1" applyAlignment="1" applyProtection="1">
      <alignment horizontal="center"/>
      <protection locked="0"/>
    </xf>
    <xf numFmtId="0" fontId="15" fillId="33" borderId="62" xfId="0" applyFont="1" applyFill="1" applyBorder="1" applyAlignment="1" applyProtection="1">
      <alignment horizontal="center"/>
      <protection locked="0"/>
    </xf>
    <xf numFmtId="0" fontId="15" fillId="33" borderId="65" xfId="0" applyFont="1" applyFill="1" applyBorder="1" applyAlignment="1" applyProtection="1">
      <alignment horizontal="center"/>
      <protection locked="0"/>
    </xf>
    <xf numFmtId="10" fontId="15" fillId="33" borderId="65" xfId="0" applyNumberFormat="1" applyFont="1" applyFill="1" applyBorder="1" applyAlignment="1" applyProtection="1">
      <alignment horizontal="center"/>
      <protection locked="0"/>
    </xf>
    <xf numFmtId="9" fontId="15" fillId="33" borderId="65" xfId="0" applyNumberFormat="1" applyFont="1" applyFill="1" applyBorder="1" applyAlignment="1" applyProtection="1">
      <alignment horizontal="center"/>
      <protection locked="0"/>
    </xf>
    <xf numFmtId="10" fontId="15" fillId="33" borderId="66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70" fontId="11" fillId="0" borderId="18" xfId="48" applyFont="1" applyBorder="1" applyAlignment="1" applyProtection="1">
      <alignment/>
      <protection/>
    </xf>
    <xf numFmtId="0" fontId="15" fillId="33" borderId="21" xfId="0" applyFont="1" applyFill="1" applyBorder="1" applyAlignment="1" applyProtection="1">
      <alignment horizontal="right"/>
      <protection locked="0"/>
    </xf>
    <xf numFmtId="0" fontId="15" fillId="33" borderId="0" xfId="0" applyFont="1" applyFill="1" applyBorder="1" applyAlignment="1" applyProtection="1">
      <alignment horizontal="right"/>
      <protection locked="0"/>
    </xf>
    <xf numFmtId="0" fontId="15" fillId="33" borderId="18" xfId="0" applyFont="1" applyFill="1" applyBorder="1" applyAlignment="1" applyProtection="1">
      <alignment horizontal="right"/>
      <protection locked="0"/>
    </xf>
    <xf numFmtId="170" fontId="14" fillId="33" borderId="78" xfId="48" applyFont="1" applyFill="1" applyBorder="1" applyAlignment="1" applyProtection="1">
      <alignment/>
      <protection/>
    </xf>
    <xf numFmtId="170" fontId="14" fillId="33" borderId="79" xfId="48" applyFont="1" applyFill="1" applyBorder="1" applyAlignment="1" applyProtection="1">
      <alignment/>
      <protection/>
    </xf>
    <xf numFmtId="170" fontId="9" fillId="33" borderId="80" xfId="48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9" fillId="33" borderId="0" xfId="0" applyFont="1" applyFill="1" applyAlignment="1">
      <alignment/>
    </xf>
    <xf numFmtId="170" fontId="19" fillId="33" borderId="0" xfId="48" applyFont="1" applyFill="1" applyAlignment="1">
      <alignment horizontal="center"/>
    </xf>
    <xf numFmtId="0" fontId="18" fillId="33" borderId="0" xfId="0" applyFont="1" applyFill="1" applyAlignment="1">
      <alignment/>
    </xf>
    <xf numFmtId="170" fontId="18" fillId="33" borderId="0" xfId="48" applyFont="1" applyFill="1" applyAlignment="1">
      <alignment horizontal="center"/>
    </xf>
    <xf numFmtId="170" fontId="15" fillId="0" borderId="0" xfId="48" applyFont="1" applyFill="1" applyBorder="1" applyAlignment="1" applyProtection="1">
      <alignment horizontal="center"/>
      <protection locked="0"/>
    </xf>
    <xf numFmtId="170" fontId="11" fillId="0" borderId="0" xfId="48" applyFont="1" applyFill="1" applyBorder="1" applyAlignment="1" applyProtection="1">
      <alignment/>
      <protection/>
    </xf>
    <xf numFmtId="170" fontId="15" fillId="0" borderId="0" xfId="48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70" fontId="2" fillId="0" borderId="0" xfId="48" applyFont="1" applyFill="1" applyBorder="1" applyAlignment="1" applyProtection="1">
      <alignment/>
      <protection locked="0"/>
    </xf>
    <xf numFmtId="0" fontId="15" fillId="33" borderId="40" xfId="0" applyFont="1" applyFill="1" applyBorder="1" applyAlignment="1" applyProtection="1">
      <alignment horizontal="right"/>
      <protection locked="0"/>
    </xf>
    <xf numFmtId="9" fontId="64" fillId="0" borderId="0" xfId="48" applyNumberFormat="1" applyFont="1" applyBorder="1" applyAlignment="1" applyProtection="1">
      <alignment/>
      <protection/>
    </xf>
    <xf numFmtId="10" fontId="64" fillId="0" borderId="0" xfId="0" applyNumberFormat="1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79" fontId="8" fillId="0" borderId="0" xfId="0" applyNumberFormat="1" applyFont="1" applyBorder="1" applyAlignment="1" applyProtection="1">
      <alignment horizontal="center"/>
      <protection locked="0"/>
    </xf>
    <xf numFmtId="0" fontId="13" fillId="0" borderId="81" xfId="0" applyFont="1" applyBorder="1" applyAlignment="1" applyProtection="1">
      <alignment/>
      <protection locked="0"/>
    </xf>
    <xf numFmtId="170" fontId="8" fillId="33" borderId="0" xfId="0" applyNumberFormat="1" applyFont="1" applyFill="1" applyBorder="1" applyAlignment="1" applyProtection="1">
      <alignment/>
      <protection/>
    </xf>
    <xf numFmtId="170" fontId="8" fillId="33" borderId="45" xfId="0" applyNumberFormat="1" applyFont="1" applyFill="1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 locked="0"/>
    </xf>
    <xf numFmtId="170" fontId="15" fillId="0" borderId="0" xfId="0" applyNumberFormat="1" applyFont="1" applyBorder="1" applyAlignment="1" applyProtection="1">
      <alignment/>
      <protection locked="0"/>
    </xf>
    <xf numFmtId="170" fontId="15" fillId="0" borderId="45" xfId="0" applyNumberFormat="1" applyFont="1" applyBorder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170" fontId="2" fillId="0" borderId="45" xfId="48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4" fontId="10" fillId="0" borderId="47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/>
      <protection locked="0"/>
    </xf>
    <xf numFmtId="170" fontId="2" fillId="0" borderId="47" xfId="48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170" fontId="2" fillId="0" borderId="51" xfId="48" applyFont="1" applyBorder="1" applyAlignment="1" applyProtection="1">
      <alignment/>
      <protection locked="0"/>
    </xf>
    <xf numFmtId="170" fontId="54" fillId="0" borderId="54" xfId="48" applyFont="1" applyBorder="1" applyAlignment="1" applyProtection="1">
      <alignment/>
      <protection locked="0"/>
    </xf>
    <xf numFmtId="170" fontId="54" fillId="0" borderId="45" xfId="48" applyFont="1" applyBorder="1" applyAlignment="1" applyProtection="1">
      <alignment/>
      <protection locked="0"/>
    </xf>
    <xf numFmtId="170" fontId="8" fillId="33" borderId="0" xfId="48" applyFont="1" applyFill="1" applyBorder="1" applyAlignment="1" applyProtection="1">
      <alignment/>
      <protection/>
    </xf>
    <xf numFmtId="170" fontId="8" fillId="33" borderId="0" xfId="48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177" fontId="5" fillId="33" borderId="45" xfId="0" applyNumberFormat="1" applyFont="1" applyFill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 locked="0"/>
    </xf>
    <xf numFmtId="170" fontId="8" fillId="0" borderId="0" xfId="48" applyFont="1" applyBorder="1" applyAlignment="1" applyProtection="1">
      <alignment horizontal="center"/>
      <protection locked="0"/>
    </xf>
    <xf numFmtId="177" fontId="5" fillId="0" borderId="45" xfId="0" applyNumberFormat="1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right"/>
      <protection locked="0"/>
    </xf>
    <xf numFmtId="177" fontId="53" fillId="33" borderId="0" xfId="0" applyNumberFormat="1" applyFont="1" applyFill="1" applyBorder="1" applyAlignment="1" applyProtection="1">
      <alignment/>
      <protection/>
    </xf>
    <xf numFmtId="170" fontId="54" fillId="0" borderId="0" xfId="48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177" fontId="53" fillId="33" borderId="45" xfId="0" applyNumberFormat="1" applyFont="1" applyFill="1" applyBorder="1" applyAlignment="1" applyProtection="1">
      <alignment/>
      <protection/>
    </xf>
    <xf numFmtId="0" fontId="55" fillId="0" borderId="44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170" fontId="54" fillId="0" borderId="51" xfId="48" applyFont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66" fontId="3" fillId="33" borderId="0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0" fontId="18" fillId="0" borderId="0" xfId="0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66" fontId="18" fillId="0" borderId="47" xfId="0" applyNumberFormat="1" applyFont="1" applyBorder="1" applyAlignment="1">
      <alignment horizontal="center"/>
    </xf>
    <xf numFmtId="14" fontId="18" fillId="0" borderId="47" xfId="0" applyNumberFormat="1" applyFont="1" applyBorder="1" applyAlignment="1">
      <alignment horizontal="center"/>
    </xf>
    <xf numFmtId="180" fontId="8" fillId="0" borderId="0" xfId="0" applyNumberFormat="1" applyFont="1" applyBorder="1" applyAlignment="1" applyProtection="1">
      <alignment horizontal="center"/>
      <protection locked="0"/>
    </xf>
    <xf numFmtId="170" fontId="14" fillId="0" borderId="0" xfId="0" applyNumberFormat="1" applyFont="1" applyBorder="1" applyAlignment="1" applyProtection="1">
      <alignment/>
      <protection locked="0"/>
    </xf>
    <xf numFmtId="180" fontId="14" fillId="0" borderId="0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Border="1" applyAlignment="1" applyProtection="1">
      <alignment/>
      <protection locked="0"/>
    </xf>
    <xf numFmtId="170" fontId="1" fillId="0" borderId="45" xfId="0" applyNumberFormat="1" applyFont="1" applyBorder="1" applyAlignment="1" applyProtection="1">
      <alignment/>
      <protection locked="0"/>
    </xf>
    <xf numFmtId="0" fontId="11" fillId="0" borderId="44" xfId="0" applyFont="1" applyBorder="1" applyAlignment="1" applyProtection="1">
      <alignment/>
      <protection locked="0"/>
    </xf>
    <xf numFmtId="170" fontId="11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 horizontal="center"/>
      <protection/>
    </xf>
    <xf numFmtId="170" fontId="11" fillId="0" borderId="45" xfId="0" applyNumberFormat="1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 locked="0"/>
    </xf>
    <xf numFmtId="181" fontId="2" fillId="0" borderId="47" xfId="0" applyNumberFormat="1" applyFont="1" applyBorder="1" applyAlignment="1" applyProtection="1">
      <alignment horizontal="center"/>
      <protection locked="0"/>
    </xf>
    <xf numFmtId="170" fontId="11" fillId="0" borderId="47" xfId="0" applyNumberFormat="1" applyFont="1" applyBorder="1" applyAlignment="1" applyProtection="1">
      <alignment/>
      <protection/>
    </xf>
    <xf numFmtId="181" fontId="11" fillId="0" borderId="47" xfId="0" applyNumberFormat="1" applyFont="1" applyBorder="1" applyAlignment="1" applyProtection="1">
      <alignment horizontal="center"/>
      <protection/>
    </xf>
    <xf numFmtId="170" fontId="11" fillId="0" borderId="51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17" fillId="33" borderId="8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3" fillId="33" borderId="83" xfId="0" applyFont="1" applyFill="1" applyBorder="1" applyAlignment="1">
      <alignment horizontal="center"/>
    </xf>
    <xf numFmtId="0" fontId="67" fillId="0" borderId="0" xfId="0" applyFont="1" applyBorder="1" applyAlignment="1" applyProtection="1">
      <alignment horizontal="left"/>
      <protection/>
    </xf>
    <xf numFmtId="170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5" fillId="0" borderId="0" xfId="0" applyFont="1" applyAlignment="1">
      <alignment/>
    </xf>
    <xf numFmtId="188" fontId="46" fillId="0" borderId="0" xfId="0" applyNumberFormat="1" applyFont="1" applyBorder="1" applyAlignment="1" applyProtection="1">
      <alignment/>
      <protection locked="0"/>
    </xf>
    <xf numFmtId="0" fontId="37" fillId="33" borderId="84" xfId="0" applyFont="1" applyFill="1" applyBorder="1" applyAlignment="1">
      <alignment horizontal="center"/>
    </xf>
    <xf numFmtId="0" fontId="3" fillId="0" borderId="0" xfId="0" applyFont="1" applyBorder="1" applyAlignment="1" applyProtection="1" quotePrefix="1">
      <alignment horizontal="left"/>
      <protection locked="0"/>
    </xf>
    <xf numFmtId="9" fontId="4" fillId="0" borderId="0" xfId="54" applyFont="1" applyBorder="1" applyAlignment="1" applyProtection="1">
      <alignment horizontal="center"/>
      <protection locked="0"/>
    </xf>
    <xf numFmtId="171" fontId="0" fillId="0" borderId="0" xfId="65" applyFont="1" applyAlignment="1">
      <alignment/>
    </xf>
    <xf numFmtId="0" fontId="85" fillId="0" borderId="0" xfId="0" applyFont="1" applyAlignment="1">
      <alignment/>
    </xf>
    <xf numFmtId="171" fontId="0" fillId="0" borderId="0" xfId="65" applyFont="1" applyAlignment="1">
      <alignment horizontal="center"/>
    </xf>
    <xf numFmtId="171" fontId="0" fillId="35" borderId="85" xfId="65" applyFont="1" applyFill="1" applyBorder="1" applyAlignment="1">
      <alignment/>
    </xf>
    <xf numFmtId="171" fontId="0" fillId="35" borderId="33" xfId="65" applyFont="1" applyFill="1" applyBorder="1" applyAlignment="1">
      <alignment/>
    </xf>
    <xf numFmtId="171" fontId="0" fillId="35" borderId="35" xfId="65" applyFont="1" applyFill="1" applyBorder="1" applyAlignment="1">
      <alignment/>
    </xf>
    <xf numFmtId="171" fontId="0" fillId="0" borderId="0" xfId="0" applyNumberFormat="1" applyAlignment="1">
      <alignment/>
    </xf>
    <xf numFmtId="0" fontId="86" fillId="0" borderId="0" xfId="0" applyFont="1" applyAlignment="1">
      <alignment/>
    </xf>
    <xf numFmtId="171" fontId="0" fillId="35" borderId="59" xfId="65" applyFont="1" applyFill="1" applyBorder="1" applyAlignment="1">
      <alignment/>
    </xf>
    <xf numFmtId="171" fontId="84" fillId="0" borderId="59" xfId="0" applyNumberFormat="1" applyFont="1" applyBorder="1" applyAlignment="1">
      <alignment/>
    </xf>
    <xf numFmtId="171" fontId="84" fillId="36" borderId="59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6" fontId="0" fillId="0" borderId="0" xfId="0" applyNumberFormat="1" applyAlignment="1">
      <alignment/>
    </xf>
    <xf numFmtId="207" fontId="8" fillId="0" borderId="0" xfId="0" applyNumberFormat="1" applyFont="1" applyAlignment="1">
      <alignment horizontal="left"/>
    </xf>
    <xf numFmtId="0" fontId="59" fillId="0" borderId="0" xfId="0" applyFont="1" applyAlignment="1">
      <alignment/>
    </xf>
    <xf numFmtId="208" fontId="2" fillId="0" borderId="0" xfId="0" applyNumberFormat="1" applyFont="1" applyAlignment="1">
      <alignment horizontal="center"/>
    </xf>
    <xf numFmtId="0" fontId="2" fillId="37" borderId="84" xfId="0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61" fillId="37" borderId="84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1" fillId="0" borderId="0" xfId="0" applyFont="1" applyAlignment="1">
      <alignment/>
    </xf>
    <xf numFmtId="0" fontId="20" fillId="0" borderId="0" xfId="0" applyFont="1" applyAlignment="1">
      <alignment horizontal="center"/>
    </xf>
    <xf numFmtId="0" fontId="63" fillId="37" borderId="84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83" fontId="2" fillId="0" borderId="0" xfId="0" applyNumberFormat="1" applyFont="1" applyBorder="1" applyAlignment="1">
      <alignment horizontal="center"/>
    </xf>
    <xf numFmtId="170" fontId="2" fillId="0" borderId="0" xfId="48" applyFont="1" applyBorder="1" applyAlignment="1">
      <alignment horizontal="center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88" xfId="0" applyNumberFormat="1" applyBorder="1" applyAlignment="1" applyProtection="1">
      <alignment horizontal="center"/>
      <protection locked="0"/>
    </xf>
    <xf numFmtId="0" fontId="0" fillId="0" borderId="89" xfId="0" applyNumberFormat="1" applyBorder="1" applyAlignment="1" applyProtection="1">
      <alignment/>
      <protection locked="0"/>
    </xf>
    <xf numFmtId="0" fontId="0" fillId="0" borderId="89" xfId="0" applyNumberFormat="1" applyBorder="1" applyAlignment="1" applyProtection="1">
      <alignment/>
      <protection/>
    </xf>
    <xf numFmtId="170" fontId="0" fillId="0" borderId="90" xfId="48" applyFont="1" applyBorder="1" applyAlignment="1" applyProtection="1">
      <alignment/>
      <protection/>
    </xf>
    <xf numFmtId="0" fontId="0" fillId="0" borderId="91" xfId="0" applyNumberFormat="1" applyBorder="1" applyAlignment="1" applyProtection="1">
      <alignment horizontal="center"/>
      <protection locked="0"/>
    </xf>
    <xf numFmtId="170" fontId="4" fillId="0" borderId="92" xfId="48" applyFont="1" applyBorder="1" applyAlignment="1" applyProtection="1">
      <alignment horizontal="left"/>
      <protection/>
    </xf>
    <xf numFmtId="1" fontId="4" fillId="0" borderId="92" xfId="48" applyNumberFormat="1" applyFont="1" applyBorder="1" applyAlignment="1" applyProtection="1">
      <alignment horizontal="left"/>
      <protection/>
    </xf>
    <xf numFmtId="0" fontId="0" fillId="0" borderId="93" xfId="0" applyNumberFormat="1" applyBorder="1" applyAlignment="1" applyProtection="1">
      <alignment horizontal="center"/>
      <protection locked="0"/>
    </xf>
    <xf numFmtId="0" fontId="0" fillId="0" borderId="94" xfId="0" applyNumberFormat="1" applyBorder="1" applyAlignment="1" applyProtection="1">
      <alignment/>
      <protection locked="0"/>
    </xf>
    <xf numFmtId="0" fontId="0" fillId="0" borderId="94" xfId="0" applyNumberFormat="1" applyBorder="1" applyAlignment="1" applyProtection="1">
      <alignment/>
      <protection/>
    </xf>
    <xf numFmtId="170" fontId="0" fillId="0" borderId="95" xfId="48" applyFont="1" applyBorder="1" applyAlignment="1" applyProtection="1">
      <alignment/>
      <protection/>
    </xf>
    <xf numFmtId="170" fontId="1" fillId="38" borderId="84" xfId="48" applyFont="1" applyFill="1" applyBorder="1" applyAlignment="1" applyProtection="1">
      <alignment horizontal="center" vertical="center" wrapText="1"/>
      <protection locked="0"/>
    </xf>
    <xf numFmtId="170" fontId="1" fillId="37" borderId="84" xfId="48" applyFont="1" applyFill="1" applyBorder="1" applyAlignment="1" applyProtection="1">
      <alignment horizontal="center" vertical="center"/>
      <protection locked="0"/>
    </xf>
    <xf numFmtId="170" fontId="1" fillId="39" borderId="84" xfId="48" applyFont="1" applyFill="1" applyBorder="1" applyAlignment="1" applyProtection="1">
      <alignment horizontal="center" vertical="center"/>
      <protection locked="0"/>
    </xf>
    <xf numFmtId="0" fontId="81" fillId="33" borderId="84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1" fillId="33" borderId="84" xfId="0" applyFont="1" applyFill="1" applyBorder="1" applyAlignment="1" applyProtection="1">
      <alignment vertical="center"/>
      <protection locked="0"/>
    </xf>
    <xf numFmtId="170" fontId="81" fillId="33" borderId="84" xfId="48" applyFont="1" applyFill="1" applyBorder="1" applyAlignment="1" applyProtection="1">
      <alignment vertical="center"/>
      <protection hidden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1" fillId="33" borderId="96" xfId="0" applyFont="1" applyFill="1" applyBorder="1" applyAlignment="1">
      <alignment horizontal="center"/>
    </xf>
    <xf numFmtId="170" fontId="81" fillId="0" borderId="40" xfId="48" applyFont="1" applyFill="1" applyBorder="1" applyAlignment="1" applyProtection="1">
      <alignment horizontal="center"/>
      <protection locked="0"/>
    </xf>
    <xf numFmtId="170" fontId="1" fillId="38" borderId="97" xfId="48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>
      <alignment horizontal="center"/>
    </xf>
    <xf numFmtId="170" fontId="2" fillId="0" borderId="40" xfId="48" applyNumberFormat="1" applyFont="1" applyBorder="1" applyAlignment="1" applyProtection="1">
      <alignment/>
      <protection hidden="1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81" fillId="0" borderId="39" xfId="0" applyFont="1" applyFill="1" applyBorder="1" applyAlignment="1">
      <alignment vertical="center"/>
    </xf>
    <xf numFmtId="170" fontId="81" fillId="33" borderId="97" xfId="48" applyFont="1" applyFill="1" applyBorder="1" applyAlignment="1" applyProtection="1">
      <alignment vertical="center"/>
      <protection hidden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2" fillId="0" borderId="43" xfId="48" applyNumberFormat="1" applyFont="1" applyBorder="1" applyAlignment="1" applyProtection="1">
      <alignment/>
      <protection hidden="1"/>
    </xf>
    <xf numFmtId="179" fontId="19" fillId="0" borderId="40" xfId="0" applyNumberFormat="1" applyFont="1" applyBorder="1" applyAlignment="1">
      <alignment horizontal="center"/>
    </xf>
    <xf numFmtId="207" fontId="90" fillId="0" borderId="0" xfId="0" applyNumberFormat="1" applyFont="1" applyBorder="1" applyAlignment="1">
      <alignment horizontal="center"/>
    </xf>
    <xf numFmtId="0" fontId="2" fillId="33" borderId="84" xfId="0" applyFont="1" applyFill="1" applyBorder="1" applyAlignment="1">
      <alignment/>
    </xf>
    <xf numFmtId="170" fontId="1" fillId="0" borderId="98" xfId="48" applyFont="1" applyBorder="1" applyAlignment="1" applyProtection="1">
      <alignment/>
      <protection/>
    </xf>
    <xf numFmtId="170" fontId="1" fillId="0" borderId="99" xfId="48" applyFont="1" applyBorder="1" applyAlignment="1" applyProtection="1">
      <alignment/>
      <protection/>
    </xf>
    <xf numFmtId="0" fontId="12" fillId="0" borderId="100" xfId="0" applyFont="1" applyFill="1" applyBorder="1" applyAlignment="1">
      <alignment horizontal="center"/>
    </xf>
    <xf numFmtId="0" fontId="0" fillId="0" borderId="74" xfId="0" applyBorder="1" applyAlignment="1" applyProtection="1">
      <alignment/>
      <protection/>
    </xf>
    <xf numFmtId="0" fontId="8" fillId="0" borderId="73" xfId="0" applyFont="1" applyBorder="1" applyAlignment="1" applyProtection="1">
      <alignment horizontal="center"/>
      <protection/>
    </xf>
    <xf numFmtId="0" fontId="12" fillId="0" borderId="99" xfId="0" applyFont="1" applyFill="1" applyBorder="1" applyAlignment="1">
      <alignment horizontal="center"/>
    </xf>
    <xf numFmtId="170" fontId="1" fillId="0" borderId="100" xfId="48" applyFont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  <xf numFmtId="170" fontId="22" fillId="0" borderId="0" xfId="48" applyFont="1" applyBorder="1" applyAlignment="1" applyProtection="1">
      <alignment/>
      <protection/>
    </xf>
    <xf numFmtId="170" fontId="22" fillId="0" borderId="74" xfId="48" applyFont="1" applyBorder="1" applyAlignment="1" applyProtection="1">
      <alignment/>
      <protection/>
    </xf>
    <xf numFmtId="0" fontId="2" fillId="0" borderId="73" xfId="0" applyFont="1" applyBorder="1" applyAlignment="1" applyProtection="1">
      <alignment horizontal="center"/>
      <protection/>
    </xf>
    <xf numFmtId="0" fontId="2" fillId="0" borderId="73" xfId="0" applyFont="1" applyBorder="1" applyAlignment="1" applyProtection="1">
      <alignment horizontal="left"/>
      <protection/>
    </xf>
    <xf numFmtId="0" fontId="51" fillId="0" borderId="0" xfId="52" applyFont="1" applyFill="1" applyBorder="1" applyAlignment="1">
      <alignment horizontal="center" vertical="center"/>
      <protection/>
    </xf>
    <xf numFmtId="0" fontId="1" fillId="0" borderId="0" xfId="52" applyNumberFormat="1" applyFont="1" applyBorder="1" applyAlignment="1">
      <alignment horizontal="left"/>
      <protection/>
    </xf>
    <xf numFmtId="0" fontId="4" fillId="0" borderId="101" xfId="52" applyFont="1" applyBorder="1" applyAlignment="1">
      <alignment horizontal="right"/>
      <protection/>
    </xf>
    <xf numFmtId="183" fontId="2" fillId="0" borderId="102" xfId="52" applyNumberFormat="1" applyFont="1" applyBorder="1" applyAlignment="1">
      <alignment horizontal="left"/>
      <protection/>
    </xf>
    <xf numFmtId="14" fontId="2" fillId="0" borderId="102" xfId="52" applyNumberFormat="1" applyFont="1" applyBorder="1" applyAlignment="1">
      <alignment horizontal="left"/>
      <protection/>
    </xf>
    <xf numFmtId="194" fontId="2" fillId="0" borderId="102" xfId="50" applyNumberFormat="1" applyFont="1" applyBorder="1" applyAlignment="1">
      <alignment horizontal="left"/>
    </xf>
    <xf numFmtId="0" fontId="2" fillId="0" borderId="102" xfId="52" applyNumberFormat="1" applyFont="1" applyBorder="1" applyAlignment="1">
      <alignment horizontal="left"/>
      <protection/>
    </xf>
    <xf numFmtId="195" fontId="2" fillId="0" borderId="102" xfId="52" applyNumberFormat="1" applyFont="1" applyBorder="1" applyAlignment="1">
      <alignment horizontal="left"/>
      <protection/>
    </xf>
    <xf numFmtId="0" fontId="1" fillId="0" borderId="102" xfId="52" applyNumberFormat="1" applyFont="1" applyBorder="1" applyAlignment="1">
      <alignment horizontal="left"/>
      <protection/>
    </xf>
    <xf numFmtId="0" fontId="60" fillId="0" borderId="102" xfId="52" applyFont="1" applyBorder="1">
      <alignment/>
      <protection/>
    </xf>
    <xf numFmtId="0" fontId="2" fillId="0" borderId="102" xfId="52" applyNumberFormat="1" applyFont="1" applyBorder="1" applyAlignment="1">
      <alignment horizontal="center"/>
      <protection/>
    </xf>
    <xf numFmtId="207" fontId="2" fillId="0" borderId="102" xfId="0" applyNumberFormat="1" applyFont="1" applyBorder="1" applyAlignment="1">
      <alignment horizontal="left"/>
    </xf>
    <xf numFmtId="178" fontId="2" fillId="0" borderId="102" xfId="52" applyNumberFormat="1" applyFont="1" applyBorder="1" applyAlignment="1">
      <alignment horizontal="left"/>
      <protection/>
    </xf>
    <xf numFmtId="192" fontId="2" fillId="0" borderId="102" xfId="52" applyNumberFormat="1" applyFont="1" applyBorder="1" applyAlignment="1">
      <alignment horizontal="left"/>
      <protection/>
    </xf>
    <xf numFmtId="0" fontId="2" fillId="0" borderId="102" xfId="52" applyFont="1" applyBorder="1" applyAlignment="1">
      <alignment horizontal="left"/>
      <protection/>
    </xf>
    <xf numFmtId="0" fontId="0" fillId="0" borderId="102" xfId="52" applyBorder="1">
      <alignment/>
      <protection/>
    </xf>
    <xf numFmtId="0" fontId="51" fillId="0" borderId="101" xfId="52" applyFont="1" applyFill="1" applyBorder="1" applyAlignment="1">
      <alignment horizontal="center" vertical="center"/>
      <protection/>
    </xf>
    <xf numFmtId="0" fontId="51" fillId="0" borderId="102" xfId="52" applyFont="1" applyFill="1" applyBorder="1" applyAlignment="1">
      <alignment horizontal="center" vertical="center"/>
      <protection/>
    </xf>
    <xf numFmtId="0" fontId="0" fillId="0" borderId="101" xfId="52" applyBorder="1">
      <alignment/>
      <protection/>
    </xf>
    <xf numFmtId="0" fontId="92" fillId="33" borderId="82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71" fontId="0" fillId="0" borderId="84" xfId="65" applyFont="1" applyBorder="1" applyAlignment="1">
      <alignment/>
    </xf>
    <xf numFmtId="182" fontId="0" fillId="0" borderId="84" xfId="0" applyNumberFormat="1" applyBorder="1" applyAlignment="1">
      <alignment horizontal="center"/>
    </xf>
    <xf numFmtId="10" fontId="0" fillId="0" borderId="84" xfId="0" applyNumberFormat="1" applyBorder="1" applyAlignment="1">
      <alignment horizontal="center"/>
    </xf>
    <xf numFmtId="171" fontId="0" fillId="0" borderId="103" xfId="65" applyFont="1" applyBorder="1" applyAlignment="1">
      <alignment/>
    </xf>
    <xf numFmtId="182" fontId="0" fillId="0" borderId="103" xfId="0" applyNumberFormat="1" applyBorder="1" applyAlignment="1">
      <alignment horizontal="center"/>
    </xf>
    <xf numFmtId="10" fontId="0" fillId="0" borderId="103" xfId="0" applyNumberFormat="1" applyBorder="1" applyAlignment="1">
      <alignment horizontal="center"/>
    </xf>
    <xf numFmtId="171" fontId="0" fillId="0" borderId="50" xfId="65" applyFont="1" applyBorder="1" applyAlignment="1">
      <alignment/>
    </xf>
    <xf numFmtId="182" fontId="0" fillId="0" borderId="50" xfId="0" applyNumberFormat="1" applyBorder="1" applyAlignment="1">
      <alignment horizontal="center"/>
    </xf>
    <xf numFmtId="10" fontId="0" fillId="0" borderId="50" xfId="0" applyNumberFormat="1" applyBorder="1" applyAlignment="1">
      <alignment horizontal="center"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104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69" xfId="0" applyFill="1" applyBorder="1" applyAlignment="1">
      <alignment/>
    </xf>
    <xf numFmtId="0" fontId="0" fillId="39" borderId="48" xfId="0" applyFill="1" applyBorder="1" applyAlignment="1">
      <alignment/>
    </xf>
    <xf numFmtId="0" fontId="0" fillId="39" borderId="49" xfId="0" applyFill="1" applyBorder="1" applyAlignment="1">
      <alignment/>
    </xf>
    <xf numFmtId="0" fontId="0" fillId="39" borderId="50" xfId="0" applyFill="1" applyBorder="1" applyAlignment="1">
      <alignment/>
    </xf>
    <xf numFmtId="0" fontId="0" fillId="39" borderId="58" xfId="0" applyFill="1" applyBorder="1" applyAlignment="1">
      <alignment/>
    </xf>
    <xf numFmtId="0" fontId="0" fillId="39" borderId="66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66" xfId="0" applyFill="1" applyBorder="1" applyAlignment="1">
      <alignment/>
    </xf>
    <xf numFmtId="0" fontId="0" fillId="33" borderId="68" xfId="0" applyFill="1" applyBorder="1" applyAlignment="1">
      <alignment/>
    </xf>
    <xf numFmtId="0" fontId="0" fillId="38" borderId="84" xfId="0" applyFill="1" applyBorder="1" applyAlignment="1">
      <alignment vertical="center" wrapText="1"/>
    </xf>
    <xf numFmtId="0" fontId="0" fillId="38" borderId="84" xfId="0" applyFill="1" applyBorder="1" applyAlignment="1">
      <alignment horizontal="center"/>
    </xf>
    <xf numFmtId="0" fontId="57" fillId="0" borderId="0" xfId="45" applyBorder="1" applyAlignment="1" applyProtection="1">
      <alignment/>
      <protection locked="0"/>
    </xf>
    <xf numFmtId="0" fontId="57" fillId="0" borderId="0" xfId="45" applyAlignment="1" applyProtection="1">
      <alignment horizontal="center"/>
      <protection/>
    </xf>
    <xf numFmtId="0" fontId="15" fillId="33" borderId="84" xfId="0" applyFont="1" applyFill="1" applyBorder="1" applyAlignment="1" applyProtection="1">
      <alignment horizontal="center"/>
      <protection locked="0"/>
    </xf>
    <xf numFmtId="10" fontId="15" fillId="33" borderId="84" xfId="0" applyNumberFormat="1" applyFont="1" applyFill="1" applyBorder="1" applyAlignment="1" applyProtection="1">
      <alignment horizontal="center"/>
      <protection locked="0"/>
    </xf>
    <xf numFmtId="0" fontId="15" fillId="33" borderId="48" xfId="0" applyFont="1" applyFill="1" applyBorder="1" applyAlignment="1" applyProtection="1">
      <alignment horizontal="center"/>
      <protection locked="0"/>
    </xf>
    <xf numFmtId="10" fontId="15" fillId="33" borderId="50" xfId="0" applyNumberFormat="1" applyFont="1" applyFill="1" applyBorder="1" applyAlignment="1" applyProtection="1">
      <alignment horizontal="center"/>
      <protection locked="0"/>
    </xf>
    <xf numFmtId="170" fontId="15" fillId="33" borderId="48" xfId="48" applyFont="1" applyFill="1" applyBorder="1" applyAlignment="1" applyProtection="1">
      <alignment horizontal="center"/>
      <protection/>
    </xf>
    <xf numFmtId="170" fontId="15" fillId="33" borderId="50" xfId="48" applyFont="1" applyFill="1" applyBorder="1" applyAlignment="1" applyProtection="1">
      <alignment horizontal="center"/>
      <protection/>
    </xf>
    <xf numFmtId="9" fontId="15" fillId="33" borderId="50" xfId="0" applyNumberFormat="1" applyFont="1" applyFill="1" applyBorder="1" applyAlignment="1" applyProtection="1">
      <alignment horizontal="center"/>
      <protection locked="0"/>
    </xf>
    <xf numFmtId="0" fontId="7" fillId="33" borderId="48" xfId="0" applyFont="1" applyFill="1" applyBorder="1" applyAlignment="1" applyProtection="1">
      <alignment horizontal="center"/>
      <protection locked="0"/>
    </xf>
    <xf numFmtId="0" fontId="15" fillId="33" borderId="48" xfId="0" applyFont="1" applyFill="1" applyBorder="1" applyAlignment="1" applyProtection="1">
      <alignment horizontal="center" vertical="center"/>
      <protection locked="0"/>
    </xf>
    <xf numFmtId="0" fontId="15" fillId="33" borderId="50" xfId="0" applyFont="1" applyFill="1" applyBorder="1" applyAlignment="1" applyProtection="1">
      <alignment horizontal="center" vertical="center"/>
      <protection locked="0"/>
    </xf>
    <xf numFmtId="171" fontId="14" fillId="33" borderId="84" xfId="0" applyNumberFormat="1" applyFont="1" applyFill="1" applyBorder="1" applyAlignment="1" applyProtection="1">
      <alignment/>
      <protection/>
    </xf>
    <xf numFmtId="170" fontId="52" fillId="33" borderId="84" xfId="48" applyFont="1" applyFill="1" applyBorder="1" applyAlignment="1" applyProtection="1">
      <alignment/>
      <protection/>
    </xf>
    <xf numFmtId="170" fontId="14" fillId="33" borderId="84" xfId="48" applyFont="1" applyFill="1" applyBorder="1" applyAlignment="1" applyProtection="1">
      <alignment/>
      <protection locked="0"/>
    </xf>
    <xf numFmtId="0" fontId="15" fillId="33" borderId="84" xfId="0" applyFont="1" applyFill="1" applyBorder="1" applyAlignment="1" applyProtection="1">
      <alignment horizontal="right"/>
      <protection locked="0"/>
    </xf>
    <xf numFmtId="170" fontId="4" fillId="33" borderId="84" xfId="48" applyFont="1" applyFill="1" applyBorder="1" applyAlignment="1" applyProtection="1">
      <alignment/>
      <protection/>
    </xf>
    <xf numFmtId="167" fontId="1" fillId="33" borderId="84" xfId="48" applyNumberFormat="1" applyFont="1" applyFill="1" applyBorder="1" applyAlignment="1" applyProtection="1">
      <alignment horizontal="center"/>
      <protection/>
    </xf>
    <xf numFmtId="170" fontId="11" fillId="33" borderId="84" xfId="48" applyFont="1" applyFill="1" applyBorder="1" applyAlignment="1" applyProtection="1">
      <alignment/>
      <protection/>
    </xf>
    <xf numFmtId="0" fontId="1" fillId="33" borderId="48" xfId="0" applyFont="1" applyFill="1" applyBorder="1" applyAlignment="1" applyProtection="1">
      <alignment/>
      <protection locked="0"/>
    </xf>
    <xf numFmtId="0" fontId="1" fillId="33" borderId="50" xfId="0" applyFont="1" applyFill="1" applyBorder="1" applyAlignment="1" applyProtection="1">
      <alignment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1" fillId="33" borderId="60" xfId="0" applyFont="1" applyFill="1" applyBorder="1" applyAlignment="1" applyProtection="1">
      <alignment horizontal="center"/>
      <protection locked="0"/>
    </xf>
    <xf numFmtId="0" fontId="0" fillId="33" borderId="64" xfId="0" applyFill="1" applyBorder="1" applyAlignment="1" applyProtection="1">
      <alignment/>
      <protection locked="0"/>
    </xf>
    <xf numFmtId="0" fontId="1" fillId="33" borderId="64" xfId="0" applyFont="1" applyFill="1" applyBorder="1" applyAlignment="1" applyProtection="1">
      <alignment horizontal="center"/>
      <protection locked="0"/>
    </xf>
    <xf numFmtId="170" fontId="1" fillId="33" borderId="66" xfId="0" applyNumberFormat="1" applyFont="1" applyFill="1" applyBorder="1" applyAlignment="1" applyProtection="1">
      <alignment/>
      <protection/>
    </xf>
    <xf numFmtId="0" fontId="93" fillId="0" borderId="0" xfId="0" applyFont="1" applyAlignment="1">
      <alignment/>
    </xf>
    <xf numFmtId="14" fontId="3" fillId="33" borderId="0" xfId="0" applyNumberFormat="1" applyFont="1" applyFill="1" applyBorder="1" applyAlignment="1">
      <alignment horizontal="center"/>
    </xf>
    <xf numFmtId="183" fontId="2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170" fontId="2" fillId="33" borderId="0" xfId="0" applyNumberFormat="1" applyFont="1" applyFill="1" applyAlignment="1">
      <alignment horizontal="center"/>
    </xf>
    <xf numFmtId="17" fontId="2" fillId="33" borderId="0" xfId="0" applyNumberFormat="1" applyFont="1" applyFill="1" applyBorder="1" applyAlignment="1">
      <alignment horizontal="center"/>
    </xf>
    <xf numFmtId="170" fontId="2" fillId="36" borderId="84" xfId="48" applyFont="1" applyFill="1" applyBorder="1" applyAlignment="1" applyProtection="1">
      <alignment/>
      <protection locked="0"/>
    </xf>
    <xf numFmtId="170" fontId="8" fillId="36" borderId="84" xfId="48" applyFont="1" applyFill="1" applyBorder="1" applyAlignment="1" applyProtection="1">
      <alignment/>
      <protection locked="0"/>
    </xf>
    <xf numFmtId="170" fontId="11" fillId="36" borderId="84" xfId="48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170" fontId="52" fillId="33" borderId="0" xfId="48" applyFont="1" applyFill="1" applyBorder="1" applyAlignment="1" applyProtection="1">
      <alignment/>
      <protection/>
    </xf>
    <xf numFmtId="170" fontId="1" fillId="33" borderId="0" xfId="48" applyFont="1" applyFill="1" applyBorder="1" applyAlignment="1" applyProtection="1">
      <alignment/>
      <protection/>
    </xf>
    <xf numFmtId="194" fontId="1" fillId="33" borderId="0" xfId="48" applyNumberFormat="1" applyFont="1" applyFill="1" applyBorder="1" applyAlignment="1" applyProtection="1">
      <alignment horizontal="center"/>
      <protection/>
    </xf>
    <xf numFmtId="170" fontId="12" fillId="33" borderId="105" xfId="48" applyFont="1" applyFill="1" applyBorder="1" applyAlignment="1" applyProtection="1">
      <alignment/>
      <protection/>
    </xf>
    <xf numFmtId="170" fontId="12" fillId="33" borderId="33" xfId="48" applyFont="1" applyFill="1" applyBorder="1" applyAlignment="1" applyProtection="1">
      <alignment/>
      <protection locked="0"/>
    </xf>
    <xf numFmtId="170" fontId="12" fillId="33" borderId="106" xfId="48" applyFont="1" applyFill="1" applyBorder="1" applyAlignment="1" applyProtection="1">
      <alignment/>
      <protection/>
    </xf>
    <xf numFmtId="170" fontId="2" fillId="0" borderId="48" xfId="48" applyFont="1" applyBorder="1" applyAlignment="1" applyProtection="1">
      <alignment/>
      <protection locked="0"/>
    </xf>
    <xf numFmtId="170" fontId="2" fillId="0" borderId="49" xfId="48" applyFont="1" applyBorder="1" applyAlignment="1" applyProtection="1">
      <alignment/>
      <protection locked="0"/>
    </xf>
    <xf numFmtId="170" fontId="2" fillId="0" borderId="64" xfId="48" applyFont="1" applyBorder="1" applyAlignment="1" applyProtection="1">
      <alignment/>
      <protection locked="0"/>
    </xf>
    <xf numFmtId="189" fontId="1" fillId="33" borderId="0" xfId="0" applyNumberFormat="1" applyFont="1" applyFill="1" applyBorder="1" applyAlignment="1" applyProtection="1">
      <alignment/>
      <protection/>
    </xf>
    <xf numFmtId="170" fontId="1" fillId="33" borderId="48" xfId="48" applyFont="1" applyFill="1" applyBorder="1" applyAlignment="1" applyProtection="1">
      <alignment/>
      <protection/>
    </xf>
    <xf numFmtId="170" fontId="1" fillId="33" borderId="50" xfId="48" applyFont="1" applyFill="1" applyBorder="1" applyAlignment="1" applyProtection="1">
      <alignment/>
      <protection/>
    </xf>
    <xf numFmtId="170" fontId="1" fillId="33" borderId="49" xfId="48" applyFont="1" applyFill="1" applyBorder="1" applyAlignment="1" applyProtection="1">
      <alignment/>
      <protection/>
    </xf>
    <xf numFmtId="0" fontId="80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right"/>
    </xf>
    <xf numFmtId="179" fontId="19" fillId="0" borderId="0" xfId="0" applyNumberFormat="1" applyFont="1" applyBorder="1" applyAlignment="1">
      <alignment horizontal="center"/>
    </xf>
    <xf numFmtId="0" fontId="56" fillId="37" borderId="84" xfId="0" applyFont="1" applyFill="1" applyBorder="1" applyAlignment="1">
      <alignment horizontal="right"/>
    </xf>
    <xf numFmtId="0" fontId="2" fillId="37" borderId="84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4" fillId="0" borderId="107" xfId="0" applyFont="1" applyBorder="1" applyAlignment="1">
      <alignment wrapText="1"/>
    </xf>
    <xf numFmtId="0" fontId="57" fillId="0" borderId="107" xfId="45" applyBorder="1" applyAlignment="1" applyProtection="1">
      <alignment wrapText="1"/>
      <protection/>
    </xf>
    <xf numFmtId="0" fontId="2" fillId="0" borderId="107" xfId="0" applyFont="1" applyBorder="1" applyAlignment="1">
      <alignment/>
    </xf>
    <xf numFmtId="0" fontId="2" fillId="0" borderId="108" xfId="0" applyFont="1" applyBorder="1" applyAlignment="1">
      <alignment/>
    </xf>
    <xf numFmtId="0" fontId="2" fillId="0" borderId="109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59" fillId="0" borderId="107" xfId="0" applyFont="1" applyBorder="1" applyAlignment="1">
      <alignment/>
    </xf>
    <xf numFmtId="0" fontId="92" fillId="33" borderId="110" xfId="52" applyFont="1" applyFill="1" applyBorder="1" applyAlignment="1">
      <alignment horizontal="center" vertical="center"/>
      <protection/>
    </xf>
    <xf numFmtId="0" fontId="92" fillId="33" borderId="111" xfId="52" applyFont="1" applyFill="1" applyBorder="1" applyAlignment="1">
      <alignment horizontal="center" vertical="center"/>
      <protection/>
    </xf>
    <xf numFmtId="0" fontId="92" fillId="33" borderId="112" xfId="52" applyFont="1" applyFill="1" applyBorder="1" applyAlignment="1">
      <alignment horizontal="center" vertical="center"/>
      <protection/>
    </xf>
    <xf numFmtId="0" fontId="91" fillId="39" borderId="110" xfId="52" applyFont="1" applyFill="1" applyBorder="1" applyAlignment="1">
      <alignment horizontal="center" vertical="center"/>
      <protection/>
    </xf>
    <xf numFmtId="0" fontId="91" fillId="39" borderId="111" xfId="52" applyFont="1" applyFill="1" applyBorder="1" applyAlignment="1">
      <alignment horizontal="center" vertical="center"/>
      <protection/>
    </xf>
    <xf numFmtId="0" fontId="91" fillId="39" borderId="112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/>
      <protection/>
    </xf>
    <xf numFmtId="0" fontId="2" fillId="0" borderId="102" xfId="52" applyFont="1" applyBorder="1" applyAlignment="1">
      <alignment horizontal="left"/>
      <protection/>
    </xf>
    <xf numFmtId="0" fontId="0" fillId="0" borderId="113" xfId="52" applyBorder="1">
      <alignment/>
      <protection/>
    </xf>
    <xf numFmtId="0" fontId="0" fillId="0" borderId="114" xfId="52" applyBorder="1">
      <alignment/>
      <protection/>
    </xf>
    <xf numFmtId="0" fontId="0" fillId="0" borderId="115" xfId="52" applyBorder="1">
      <alignment/>
      <protection/>
    </xf>
    <xf numFmtId="0" fontId="15" fillId="0" borderId="101" xfId="52" applyFont="1" applyBorder="1" applyAlignment="1">
      <alignment horizontal="left"/>
      <protection/>
    </xf>
    <xf numFmtId="0" fontId="15" fillId="0" borderId="0" xfId="52" applyFont="1" applyBorder="1" applyAlignment="1">
      <alignment horizontal="left"/>
      <protection/>
    </xf>
    <xf numFmtId="0" fontId="15" fillId="0" borderId="102" xfId="52" applyFont="1" applyBorder="1" applyAlignment="1">
      <alignment horizontal="left"/>
      <protection/>
    </xf>
    <xf numFmtId="0" fontId="2" fillId="33" borderId="0" xfId="0" applyFont="1" applyFill="1" applyAlignment="1">
      <alignment horizontal="justify" vertical="center"/>
    </xf>
    <xf numFmtId="0" fontId="78" fillId="33" borderId="116" xfId="0" applyFont="1" applyFill="1" applyBorder="1" applyAlignment="1">
      <alignment horizontal="center"/>
    </xf>
    <xf numFmtId="0" fontId="78" fillId="33" borderId="117" xfId="0" applyFont="1" applyFill="1" applyBorder="1" applyAlignment="1">
      <alignment horizontal="center"/>
    </xf>
    <xf numFmtId="0" fontId="78" fillId="33" borderId="118" xfId="0" applyFont="1" applyFill="1" applyBorder="1" applyAlignment="1">
      <alignment horizontal="center"/>
    </xf>
    <xf numFmtId="0" fontId="78" fillId="33" borderId="113" xfId="0" applyFont="1" applyFill="1" applyBorder="1" applyAlignment="1">
      <alignment horizontal="center"/>
    </xf>
    <xf numFmtId="0" fontId="78" fillId="33" borderId="114" xfId="0" applyFont="1" applyFill="1" applyBorder="1" applyAlignment="1">
      <alignment horizontal="center"/>
    </xf>
    <xf numFmtId="0" fontId="78" fillId="33" borderId="115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92" fillId="33" borderId="119" xfId="0" applyFont="1" applyFill="1" applyBorder="1" applyAlignment="1">
      <alignment horizontal="center" vertical="center"/>
    </xf>
    <xf numFmtId="0" fontId="92" fillId="33" borderId="120" xfId="0" applyFont="1" applyFill="1" applyBorder="1" applyAlignment="1">
      <alignment horizontal="center" vertical="center"/>
    </xf>
    <xf numFmtId="0" fontId="1" fillId="0" borderId="121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14" fontId="2" fillId="33" borderId="0" xfId="0" applyNumberFormat="1" applyFont="1" applyFill="1" applyBorder="1" applyAlignment="1">
      <alignment horizontal="left"/>
    </xf>
    <xf numFmtId="0" fontId="81" fillId="33" borderId="122" xfId="0" applyFont="1" applyFill="1" applyBorder="1" applyAlignment="1">
      <alignment horizontal="center"/>
    </xf>
    <xf numFmtId="0" fontId="81" fillId="33" borderId="123" xfId="0" applyFont="1" applyFill="1" applyBorder="1" applyAlignment="1">
      <alignment horizontal="center"/>
    </xf>
    <xf numFmtId="0" fontId="81" fillId="33" borderId="87" xfId="0" applyFont="1" applyFill="1" applyBorder="1" applyAlignment="1">
      <alignment horizontal="center"/>
    </xf>
    <xf numFmtId="0" fontId="65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58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left"/>
      <protection/>
    </xf>
    <xf numFmtId="183" fontId="66" fillId="0" borderId="0" xfId="0" applyNumberFormat="1" applyFont="1" applyBorder="1" applyAlignment="1" applyProtection="1">
      <alignment horizontal="left"/>
      <protection/>
    </xf>
    <xf numFmtId="183" fontId="66" fillId="0" borderId="58" xfId="0" applyNumberFormat="1" applyFont="1" applyBorder="1" applyAlignment="1" applyProtection="1">
      <alignment horizontal="left"/>
      <protection/>
    </xf>
    <xf numFmtId="167" fontId="65" fillId="0" borderId="0" xfId="48" applyNumberFormat="1" applyFont="1" applyBorder="1" applyAlignment="1" applyProtection="1">
      <alignment horizontal="center"/>
      <protection locked="0"/>
    </xf>
    <xf numFmtId="167" fontId="65" fillId="0" borderId="58" xfId="48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14" fontId="65" fillId="0" borderId="0" xfId="0" applyNumberFormat="1" applyFont="1" applyBorder="1" applyAlignment="1" applyProtection="1">
      <alignment horizontal="left"/>
      <protection locked="0"/>
    </xf>
    <xf numFmtId="0" fontId="65" fillId="0" borderId="58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18" xfId="0" applyFont="1" applyBorder="1" applyAlignment="1" applyProtection="1">
      <alignment horizontal="right"/>
      <protection locked="0"/>
    </xf>
    <xf numFmtId="167" fontId="65" fillId="0" borderId="0" xfId="48" applyNumberFormat="1" applyFont="1" applyBorder="1" applyAlignment="1" applyProtection="1">
      <alignment horizontal="center"/>
      <protection/>
    </xf>
    <xf numFmtId="167" fontId="65" fillId="0" borderId="58" xfId="48" applyNumberFormat="1" applyFont="1" applyBorder="1" applyAlignment="1" applyProtection="1">
      <alignment horizontal="center"/>
      <protection/>
    </xf>
    <xf numFmtId="207" fontId="66" fillId="0" borderId="0" xfId="0" applyNumberFormat="1" applyFont="1" applyBorder="1" applyAlignment="1" applyProtection="1">
      <alignment horizontal="left"/>
      <protection/>
    </xf>
    <xf numFmtId="207" fontId="66" fillId="0" borderId="58" xfId="0" applyNumberFormat="1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center" vertical="center"/>
      <protection locked="0"/>
    </xf>
    <xf numFmtId="0" fontId="79" fillId="0" borderId="58" xfId="0" applyFont="1" applyBorder="1" applyAlignment="1" applyProtection="1">
      <alignment horizontal="center" vertical="center"/>
      <protection locked="0"/>
    </xf>
    <xf numFmtId="185" fontId="65" fillId="0" borderId="0" xfId="0" applyNumberFormat="1" applyFont="1" applyBorder="1" applyAlignment="1" applyProtection="1">
      <alignment horizontal="left"/>
      <protection locked="0"/>
    </xf>
    <xf numFmtId="185" fontId="65" fillId="0" borderId="58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justify"/>
      <protection locked="0"/>
    </xf>
    <xf numFmtId="0" fontId="15" fillId="33" borderId="61" xfId="0" applyFont="1" applyFill="1" applyBorder="1" applyAlignment="1" applyProtection="1">
      <alignment horizontal="center" vertical="justify"/>
      <protection locked="0"/>
    </xf>
    <xf numFmtId="0" fontId="15" fillId="33" borderId="65" xfId="0" applyFont="1" applyFill="1" applyBorder="1" applyAlignment="1" applyProtection="1">
      <alignment horizontal="center" vertical="justify"/>
      <protection locked="0"/>
    </xf>
    <xf numFmtId="0" fontId="15" fillId="33" borderId="124" xfId="0" applyNumberFormat="1" applyFont="1" applyFill="1" applyBorder="1" applyAlignment="1" applyProtection="1">
      <alignment horizontal="center" vertical="justify"/>
      <protection locked="0"/>
    </xf>
    <xf numFmtId="0" fontId="15" fillId="33" borderId="125" xfId="0" applyNumberFormat="1" applyFont="1" applyFill="1" applyBorder="1" applyAlignment="1" applyProtection="1">
      <alignment horizontal="center" vertical="justify"/>
      <protection locked="0"/>
    </xf>
    <xf numFmtId="17" fontId="1" fillId="0" borderId="21" xfId="0" applyNumberFormat="1" applyFont="1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33" borderId="61" xfId="0" applyNumberFormat="1" applyFont="1" applyFill="1" applyBorder="1" applyAlignment="1" applyProtection="1">
      <alignment horizontal="center" vertical="justify"/>
      <protection locked="0"/>
    </xf>
    <xf numFmtId="0" fontId="15" fillId="33" borderId="65" xfId="0" applyNumberFormat="1" applyFont="1" applyFill="1" applyBorder="1" applyAlignment="1" applyProtection="1">
      <alignment horizontal="center" vertical="justify"/>
      <protection locked="0"/>
    </xf>
    <xf numFmtId="170" fontId="3" fillId="0" borderId="21" xfId="48" applyFont="1" applyBorder="1" applyAlignment="1" applyProtection="1">
      <alignment horizontal="right"/>
      <protection locked="0"/>
    </xf>
    <xf numFmtId="170" fontId="3" fillId="0" borderId="0" xfId="48" applyFont="1" applyBorder="1" applyAlignment="1" applyProtection="1">
      <alignment horizontal="right"/>
      <protection locked="0"/>
    </xf>
    <xf numFmtId="167" fontId="12" fillId="0" borderId="0" xfId="48" applyNumberFormat="1" applyFont="1" applyBorder="1" applyAlignment="1" applyProtection="1">
      <alignment horizontal="center"/>
      <protection/>
    </xf>
    <xf numFmtId="170" fontId="3" fillId="0" borderId="0" xfId="48" applyFont="1" applyBorder="1" applyAlignment="1" applyProtection="1">
      <alignment/>
      <protection locked="0"/>
    </xf>
    <xf numFmtId="171" fontId="12" fillId="0" borderId="0" xfId="48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/>
      <protection locked="0"/>
    </xf>
    <xf numFmtId="170" fontId="4" fillId="0" borderId="0" xfId="48" applyFont="1" applyBorder="1" applyAlignment="1" applyProtection="1">
      <alignment horizontal="center" vertical="center"/>
      <protection locked="0"/>
    </xf>
    <xf numFmtId="0" fontId="4" fillId="0" borderId="0" xfId="48" applyNumberFormat="1" applyFont="1" applyBorder="1" applyAlignment="1" applyProtection="1">
      <alignment horizontal="left"/>
      <protection/>
    </xf>
    <xf numFmtId="0" fontId="4" fillId="0" borderId="92" xfId="48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14" fillId="33" borderId="69" xfId="0" applyFont="1" applyFill="1" applyBorder="1" applyAlignment="1" applyProtection="1">
      <alignment horizontal="center"/>
      <protection locked="0"/>
    </xf>
    <xf numFmtId="0" fontId="14" fillId="33" borderId="67" xfId="0" applyFont="1" applyFill="1" applyBorder="1" applyAlignment="1" applyProtection="1">
      <alignment horizontal="center"/>
      <protection locked="0"/>
    </xf>
    <xf numFmtId="0" fontId="14" fillId="33" borderId="68" xfId="0" applyFont="1" applyFill="1" applyBorder="1" applyAlignment="1" applyProtection="1">
      <alignment horizontal="center"/>
      <protection locked="0"/>
    </xf>
    <xf numFmtId="0" fontId="1" fillId="33" borderId="48" xfId="0" applyFont="1" applyFill="1" applyBorder="1" applyAlignment="1" applyProtection="1">
      <alignment horizontal="justify" vertical="center"/>
      <protection locked="0"/>
    </xf>
    <xf numFmtId="0" fontId="1" fillId="33" borderId="50" xfId="0" applyFont="1" applyFill="1" applyBorder="1" applyAlignment="1" applyProtection="1">
      <alignment horizontal="justify" vertical="center"/>
      <protection locked="0"/>
    </xf>
    <xf numFmtId="0" fontId="15" fillId="33" borderId="48" xfId="0" applyFont="1" applyFill="1" applyBorder="1" applyAlignment="1" applyProtection="1">
      <alignment horizontal="center" vertical="center" wrapText="1"/>
      <protection locked="0"/>
    </xf>
    <xf numFmtId="0" fontId="15" fillId="33" borderId="50" xfId="0" applyFont="1" applyFill="1" applyBorder="1" applyAlignment="1" applyProtection="1">
      <alignment horizontal="center" vertical="center" wrapText="1"/>
      <protection locked="0"/>
    </xf>
    <xf numFmtId="0" fontId="15" fillId="33" borderId="48" xfId="0" applyNumberFormat="1" applyFont="1" applyFill="1" applyBorder="1" applyAlignment="1" applyProtection="1">
      <alignment horizontal="center" vertical="justify"/>
      <protection locked="0"/>
    </xf>
    <xf numFmtId="0" fontId="15" fillId="33" borderId="50" xfId="0" applyNumberFormat="1" applyFont="1" applyFill="1" applyBorder="1" applyAlignment="1" applyProtection="1">
      <alignment horizontal="center" vertical="justify"/>
      <protection locked="0"/>
    </xf>
    <xf numFmtId="0" fontId="15" fillId="33" borderId="48" xfId="0" applyFont="1" applyFill="1" applyBorder="1" applyAlignment="1" applyProtection="1">
      <alignment horizontal="center" vertical="justify"/>
      <protection locked="0"/>
    </xf>
    <xf numFmtId="0" fontId="15" fillId="33" borderId="50" xfId="0" applyFont="1" applyFill="1" applyBorder="1" applyAlignment="1" applyProtection="1">
      <alignment horizontal="center" vertical="justify"/>
      <protection locked="0"/>
    </xf>
    <xf numFmtId="0" fontId="0" fillId="39" borderId="69" xfId="0" applyFill="1" applyBorder="1" applyAlignment="1">
      <alignment horizontal="center"/>
    </xf>
    <xf numFmtId="0" fontId="0" fillId="39" borderId="67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9" fillId="33" borderId="126" xfId="0" applyFont="1" applyFill="1" applyBorder="1" applyAlignment="1" applyProtection="1">
      <alignment horizontal="center"/>
      <protection locked="0"/>
    </xf>
    <xf numFmtId="0" fontId="39" fillId="33" borderId="127" xfId="0" applyFont="1" applyFill="1" applyBorder="1" applyAlignment="1" applyProtection="1">
      <alignment horizontal="center"/>
      <protection locked="0"/>
    </xf>
    <xf numFmtId="0" fontId="39" fillId="33" borderId="128" xfId="0" applyFont="1" applyFill="1" applyBorder="1" applyAlignment="1" applyProtection="1">
      <alignment horizontal="center"/>
      <protection locked="0"/>
    </xf>
    <xf numFmtId="170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70" fontId="4" fillId="33" borderId="0" xfId="0" applyNumberFormat="1" applyFont="1" applyFill="1" applyBorder="1" applyAlignment="1" applyProtection="1">
      <alignment horizontal="center"/>
      <protection/>
    </xf>
    <xf numFmtId="0" fontId="12" fillId="33" borderId="126" xfId="0" applyFont="1" applyFill="1" applyBorder="1" applyAlignment="1" applyProtection="1">
      <alignment horizontal="center"/>
      <protection locked="0"/>
    </xf>
    <xf numFmtId="0" fontId="12" fillId="33" borderId="127" xfId="0" applyFont="1" applyFill="1" applyBorder="1" applyAlignment="1" applyProtection="1">
      <alignment horizontal="center"/>
      <protection locked="0"/>
    </xf>
    <xf numFmtId="0" fontId="12" fillId="33" borderId="128" xfId="0" applyFont="1" applyFill="1" applyBorder="1" applyAlignment="1" applyProtection="1">
      <alignment horizontal="center"/>
      <protection locked="0"/>
    </xf>
    <xf numFmtId="0" fontId="1" fillId="33" borderId="110" xfId="0" applyFont="1" applyFill="1" applyBorder="1" applyAlignment="1" applyProtection="1">
      <alignment horizontal="center"/>
      <protection locked="0"/>
    </xf>
    <xf numFmtId="0" fontId="1" fillId="33" borderId="111" xfId="0" applyFont="1" applyFill="1" applyBorder="1" applyAlignment="1" applyProtection="1">
      <alignment horizontal="center"/>
      <protection locked="0"/>
    </xf>
    <xf numFmtId="0" fontId="1" fillId="33" borderId="112" xfId="0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179" fontId="9" fillId="0" borderId="0" xfId="0" applyNumberFormat="1" applyFont="1" applyBorder="1" applyAlignment="1" applyProtection="1">
      <alignment horizontal="left"/>
      <protection locked="0"/>
    </xf>
    <xf numFmtId="0" fontId="17" fillId="33" borderId="126" xfId="0" applyFont="1" applyFill="1" applyBorder="1" applyAlignment="1">
      <alignment horizontal="center"/>
    </xf>
    <xf numFmtId="0" fontId="17" fillId="33" borderId="128" xfId="0" applyFont="1" applyFill="1" applyBorder="1" applyAlignment="1">
      <alignment horizontal="center"/>
    </xf>
    <xf numFmtId="0" fontId="1" fillId="33" borderId="60" xfId="0" applyFont="1" applyFill="1" applyBorder="1" applyAlignment="1" applyProtection="1">
      <alignment/>
      <protection locked="0"/>
    </xf>
    <xf numFmtId="0" fontId="1" fillId="33" borderId="62" xfId="0" applyFont="1" applyFill="1" applyBorder="1" applyAlignment="1" applyProtection="1">
      <alignment/>
      <protection locked="0"/>
    </xf>
    <xf numFmtId="0" fontId="1" fillId="33" borderId="69" xfId="0" applyFont="1" applyFill="1" applyBorder="1" applyAlignment="1" applyProtection="1">
      <alignment horizontal="center"/>
      <protection locked="0"/>
    </xf>
    <xf numFmtId="0" fontId="1" fillId="33" borderId="67" xfId="0" applyFont="1" applyFill="1" applyBorder="1" applyAlignment="1" applyProtection="1">
      <alignment horizontal="center"/>
      <protection locked="0"/>
    </xf>
    <xf numFmtId="0" fontId="1" fillId="33" borderId="68" xfId="0" applyFont="1" applyFill="1" applyBorder="1" applyAlignment="1" applyProtection="1">
      <alignment horizontal="center"/>
      <protection locked="0"/>
    </xf>
    <xf numFmtId="170" fontId="1" fillId="33" borderId="64" xfId="0" applyNumberFormat="1" applyFont="1" applyFill="1" applyBorder="1" applyAlignment="1" applyProtection="1">
      <alignment/>
      <protection/>
    </xf>
    <xf numFmtId="0" fontId="1" fillId="33" borderId="66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locked="0"/>
    </xf>
    <xf numFmtId="0" fontId="1" fillId="33" borderId="60" xfId="0" applyFont="1" applyFill="1" applyBorder="1" applyAlignment="1" applyProtection="1">
      <alignment horizontal="center"/>
      <protection locked="0"/>
    </xf>
    <xf numFmtId="0" fontId="1" fillId="33" borderId="62" xfId="0" applyFont="1" applyFill="1" applyBorder="1" applyAlignment="1" applyProtection="1">
      <alignment horizontal="center"/>
      <protection locked="0"/>
    </xf>
    <xf numFmtId="0" fontId="17" fillId="33" borderId="110" xfId="0" applyFont="1" applyFill="1" applyBorder="1" applyAlignment="1">
      <alignment horizontal="center"/>
    </xf>
    <xf numFmtId="0" fontId="17" fillId="33" borderId="111" xfId="0" applyFont="1" applyFill="1" applyBorder="1" applyAlignment="1">
      <alignment horizontal="center"/>
    </xf>
    <xf numFmtId="0" fontId="17" fillId="33" borderId="1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129" xfId="0" applyFont="1" applyBorder="1" applyAlignment="1">
      <alignment horizontal="left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77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0" fontId="2" fillId="0" borderId="134" xfId="0" applyFont="1" applyBorder="1" applyAlignment="1">
      <alignment horizontal="left"/>
    </xf>
    <xf numFmtId="0" fontId="2" fillId="0" borderId="135" xfId="0" applyFont="1" applyBorder="1" applyAlignment="1">
      <alignment horizontal="left"/>
    </xf>
    <xf numFmtId="0" fontId="2" fillId="0" borderId="136" xfId="0" applyFont="1" applyBorder="1" applyAlignment="1">
      <alignment horizontal="left"/>
    </xf>
    <xf numFmtId="0" fontId="11" fillId="33" borderId="126" xfId="0" applyFont="1" applyFill="1" applyBorder="1" applyAlignment="1">
      <alignment horizontal="center"/>
    </xf>
    <xf numFmtId="0" fontId="11" fillId="33" borderId="128" xfId="0" applyFont="1" applyFill="1" applyBorder="1" applyAlignment="1">
      <alignment horizontal="center"/>
    </xf>
    <xf numFmtId="170" fontId="81" fillId="33" borderId="69" xfId="48" applyFont="1" applyFill="1" applyBorder="1" applyAlignment="1" applyProtection="1">
      <alignment horizontal="center"/>
      <protection locked="0"/>
    </xf>
    <xf numFmtId="170" fontId="81" fillId="33" borderId="68" xfId="48" applyFont="1" applyFill="1" applyBorder="1" applyAlignment="1" applyProtection="1">
      <alignment horizontal="center"/>
      <protection locked="0"/>
    </xf>
    <xf numFmtId="0" fontId="80" fillId="33" borderId="69" xfId="0" applyFont="1" applyFill="1" applyBorder="1" applyAlignment="1">
      <alignment horizontal="center"/>
    </xf>
    <xf numFmtId="0" fontId="80" fillId="33" borderId="67" xfId="0" applyFont="1" applyFill="1" applyBorder="1" applyAlignment="1">
      <alignment horizontal="center"/>
    </xf>
    <xf numFmtId="0" fontId="80" fillId="33" borderId="68" xfId="0" applyFont="1" applyFill="1" applyBorder="1" applyAlignment="1">
      <alignment horizontal="center"/>
    </xf>
    <xf numFmtId="179" fontId="19" fillId="0" borderId="63" xfId="0" applyNumberFormat="1" applyFont="1" applyBorder="1" applyAlignment="1">
      <alignment horizontal="left"/>
    </xf>
    <xf numFmtId="179" fontId="19" fillId="0" borderId="0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Border="1" applyAlignment="1" applyProtection="1">
      <alignment horizontal="center" vertical="top"/>
      <protection/>
    </xf>
    <xf numFmtId="0" fontId="0" fillId="0" borderId="74" xfId="0" applyBorder="1" applyAlignment="1" applyProtection="1">
      <alignment horizontal="center" vertical="top"/>
      <protection/>
    </xf>
    <xf numFmtId="0" fontId="17" fillId="0" borderId="7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74" xfId="0" applyFont="1" applyBorder="1" applyAlignment="1" applyProtection="1">
      <alignment horizontal="center"/>
      <protection/>
    </xf>
    <xf numFmtId="207" fontId="21" fillId="0" borderId="0" xfId="48" applyNumberFormat="1" applyFont="1" applyBorder="1" applyAlignment="1" applyProtection="1">
      <alignment horizontal="left"/>
      <protection/>
    </xf>
    <xf numFmtId="0" fontId="15" fillId="0" borderId="0" xfId="48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4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center"/>
      <protection/>
    </xf>
    <xf numFmtId="14" fontId="4" fillId="0" borderId="74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 horizontal="left"/>
      <protection/>
    </xf>
    <xf numFmtId="14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188" fontId="12" fillId="0" borderId="0" xfId="0" applyNumberFormat="1" applyFont="1" applyBorder="1" applyAlignment="1" applyProtection="1">
      <alignment horizontal="left"/>
      <protection locked="0"/>
    </xf>
    <xf numFmtId="188" fontId="12" fillId="0" borderId="18" xfId="0" applyNumberFormat="1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31" xfId="0" applyFont="1" applyBorder="1" applyAlignment="1" applyProtection="1">
      <alignment/>
      <protection locked="0"/>
    </xf>
    <xf numFmtId="0" fontId="56" fillId="0" borderId="0" xfId="0" applyFont="1" applyAlignment="1">
      <alignment horizontal="left"/>
    </xf>
    <xf numFmtId="0" fontId="56" fillId="0" borderId="18" xfId="0" applyFont="1" applyBorder="1" applyAlignment="1">
      <alignment horizontal="left"/>
    </xf>
    <xf numFmtId="0" fontId="45" fillId="0" borderId="18" xfId="0" applyFont="1" applyBorder="1" applyAlignment="1" applyProtection="1">
      <alignment/>
      <protection locked="0"/>
    </xf>
    <xf numFmtId="0" fontId="81" fillId="0" borderId="0" xfId="0" applyFont="1" applyBorder="1" applyAlignment="1" applyProtection="1">
      <alignment/>
      <protection locked="0"/>
    </xf>
    <xf numFmtId="0" fontId="81" fillId="0" borderId="18" xfId="0" applyFont="1" applyBorder="1" applyAlignment="1" applyProtection="1">
      <alignment/>
      <protection locked="0"/>
    </xf>
    <xf numFmtId="188" fontId="12" fillId="0" borderId="19" xfId="0" applyNumberFormat="1" applyFont="1" applyBorder="1" applyAlignment="1" applyProtection="1">
      <alignment horizontal="center"/>
      <protection locked="0"/>
    </xf>
    <xf numFmtId="188" fontId="12" fillId="0" borderId="20" xfId="0" applyNumberFormat="1" applyFont="1" applyBorder="1" applyAlignment="1" applyProtection="1">
      <alignment horizontal="center"/>
      <protection locked="0"/>
    </xf>
    <xf numFmtId="188" fontId="12" fillId="0" borderId="31" xfId="0" applyNumberFormat="1" applyFont="1" applyBorder="1" applyAlignment="1" applyProtection="1">
      <alignment horizontal="center"/>
      <protection locked="0"/>
    </xf>
    <xf numFmtId="188" fontId="12" fillId="0" borderId="21" xfId="0" applyNumberFormat="1" applyFont="1" applyBorder="1" applyAlignment="1" applyProtection="1">
      <alignment horizontal="center"/>
      <protection locked="0"/>
    </xf>
    <xf numFmtId="188" fontId="12" fillId="0" borderId="0" xfId="0" applyNumberFormat="1" applyFont="1" applyBorder="1" applyAlignment="1" applyProtection="1">
      <alignment horizontal="center"/>
      <protection locked="0"/>
    </xf>
    <xf numFmtId="188" fontId="12" fillId="0" borderId="18" xfId="0" applyNumberFormat="1" applyFont="1" applyBorder="1" applyAlignment="1" applyProtection="1">
      <alignment horizontal="center"/>
      <protection locked="0"/>
    </xf>
    <xf numFmtId="187" fontId="29" fillId="0" borderId="22" xfId="0" applyNumberFormat="1" applyFont="1" applyBorder="1" applyAlignment="1" applyProtection="1">
      <alignment/>
      <protection locked="0"/>
    </xf>
    <xf numFmtId="187" fontId="29" fillId="0" borderId="23" xfId="0" applyNumberFormat="1" applyFont="1" applyBorder="1" applyAlignment="1" applyProtection="1">
      <alignment/>
      <protection locked="0"/>
    </xf>
    <xf numFmtId="187" fontId="29" fillId="0" borderId="32" xfId="0" applyNumberFormat="1" applyFont="1" applyBorder="1" applyAlignment="1" applyProtection="1">
      <alignment/>
      <protection locked="0"/>
    </xf>
    <xf numFmtId="187" fontId="29" fillId="0" borderId="19" xfId="0" applyNumberFormat="1" applyFont="1" applyBorder="1" applyAlignment="1" applyProtection="1">
      <alignment/>
      <protection locked="0"/>
    </xf>
    <xf numFmtId="187" fontId="29" fillId="0" borderId="20" xfId="0" applyNumberFormat="1" applyFont="1" applyBorder="1" applyAlignment="1" applyProtection="1">
      <alignment/>
      <protection locked="0"/>
    </xf>
    <xf numFmtId="187" fontId="29" fillId="0" borderId="31" xfId="0" applyNumberFormat="1" applyFont="1" applyBorder="1" applyAlignment="1" applyProtection="1">
      <alignment/>
      <protection locked="0"/>
    </xf>
    <xf numFmtId="187" fontId="58" fillId="0" borderId="21" xfId="0" applyNumberFormat="1" applyFont="1" applyBorder="1" applyAlignment="1" applyProtection="1">
      <alignment vertical="center"/>
      <protection locked="0"/>
    </xf>
    <xf numFmtId="187" fontId="58" fillId="0" borderId="0" xfId="0" applyNumberFormat="1" applyFont="1" applyBorder="1" applyAlignment="1" applyProtection="1">
      <alignment vertical="center"/>
      <protection locked="0"/>
    </xf>
    <xf numFmtId="187" fontId="58" fillId="0" borderId="18" xfId="0" applyNumberFormat="1" applyFont="1" applyBorder="1" applyAlignment="1" applyProtection="1">
      <alignment vertical="center"/>
      <protection locked="0"/>
    </xf>
    <xf numFmtId="187" fontId="29" fillId="0" borderId="21" xfId="0" applyNumberFormat="1" applyFont="1" applyBorder="1" applyAlignment="1" applyProtection="1">
      <alignment/>
      <protection locked="0"/>
    </xf>
    <xf numFmtId="187" fontId="29" fillId="0" borderId="0" xfId="0" applyNumberFormat="1" applyFont="1" applyBorder="1" applyAlignment="1" applyProtection="1">
      <alignment/>
      <protection locked="0"/>
    </xf>
    <xf numFmtId="187" fontId="29" fillId="0" borderId="18" xfId="0" applyNumberFormat="1" applyFont="1" applyBorder="1" applyAlignment="1" applyProtection="1">
      <alignment/>
      <protection locked="0"/>
    </xf>
    <xf numFmtId="0" fontId="45" fillId="0" borderId="23" xfId="0" applyFont="1" applyBorder="1" applyAlignment="1" applyProtection="1">
      <alignment/>
      <protection locked="0"/>
    </xf>
    <xf numFmtId="0" fontId="45" fillId="0" borderId="3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h:mm:ss Hora" xfId="44"/>
    <cellStyle name="Hyperlink" xfId="45"/>
    <cellStyle name="Followed Hyperlink" xfId="46"/>
    <cellStyle name="Incorreto" xfId="47"/>
    <cellStyle name="Currency" xfId="48"/>
    <cellStyle name="Currency [0]" xfId="49"/>
    <cellStyle name="Moeda_Contabilidade" xfId="50"/>
    <cellStyle name="Neutra" xfId="51"/>
    <cellStyle name="Normal_Contabilidade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21</xdr:row>
      <xdr:rowOff>152400</xdr:rowOff>
    </xdr:from>
    <xdr:to>
      <xdr:col>2</xdr:col>
      <xdr:colOff>2362200</xdr:colOff>
      <xdr:row>30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590925"/>
          <a:ext cx="31337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57</xdr:row>
      <xdr:rowOff>38100</xdr:rowOff>
    </xdr:from>
    <xdr:to>
      <xdr:col>4</xdr:col>
      <xdr:colOff>838200</xdr:colOff>
      <xdr:row>63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1276350" y="10772775"/>
          <a:ext cx="3495675" cy="1057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
</a:t>
          </a:r>
        </a:p>
      </xdr:txBody>
    </xdr:sp>
    <xdr:clientData/>
  </xdr:twoCellAnchor>
  <xdr:twoCellAnchor>
    <xdr:from>
      <xdr:col>2</xdr:col>
      <xdr:colOff>1257300</xdr:colOff>
      <xdr:row>57</xdr:row>
      <xdr:rowOff>85725</xdr:rowOff>
    </xdr:from>
    <xdr:to>
      <xdr:col>4</xdr:col>
      <xdr:colOff>476250</xdr:colOff>
      <xdr:row>58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1819275" y="10820400"/>
          <a:ext cx="2590800" cy="190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Contabilista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84</xdr:row>
      <xdr:rowOff>57150</xdr:rowOff>
    </xdr:from>
    <xdr:to>
      <xdr:col>2</xdr:col>
      <xdr:colOff>5362575</xdr:colOff>
      <xdr:row>93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876300" y="13811250"/>
          <a:ext cx="5257800" cy="1504950"/>
        </a:xfrm>
        <a:prstGeom prst="roundRect">
          <a:avLst/>
        </a:prstGeom>
        <a:noFill/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1400175</xdr:colOff>
      <xdr:row>84</xdr:row>
      <xdr:rowOff>104775</xdr:rowOff>
    </xdr:from>
    <xdr:to>
      <xdr:col>2</xdr:col>
      <xdr:colOff>3990975</xdr:colOff>
      <xdr:row>85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2171700" y="13858875"/>
          <a:ext cx="2590800" cy="190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Contabilista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45</xdr:row>
      <xdr:rowOff>19050</xdr:rowOff>
    </xdr:from>
    <xdr:to>
      <xdr:col>1</xdr:col>
      <xdr:colOff>2400300</xdr:colOff>
      <xdr:row>52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0500" y="7496175"/>
          <a:ext cx="3609975" cy="1133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2</xdr:row>
      <xdr:rowOff>95250</xdr:rowOff>
    </xdr:from>
    <xdr:to>
      <xdr:col>7</xdr:col>
      <xdr:colOff>276225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486150" y="476250"/>
          <a:ext cx="2143125" cy="695325"/>
        </a:xfrm>
        <a:prstGeom prst="wedgeRoundRectCallout">
          <a:avLst>
            <a:gd name="adj1" fmla="val -129310"/>
            <a:gd name="adj2" fmla="val 53078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Informe aqui os percentuais de multa e juros que adotar no seu contrato de prestação de serviços contabeis!!</a:t>
          </a:r>
        </a:p>
      </xdr:txBody>
    </xdr:sp>
    <xdr:clientData/>
  </xdr:twoCellAnchor>
  <xdr:twoCellAnchor>
    <xdr:from>
      <xdr:col>7</xdr:col>
      <xdr:colOff>647700</xdr:colOff>
      <xdr:row>2</xdr:row>
      <xdr:rowOff>9525</xdr:rowOff>
    </xdr:from>
    <xdr:to>
      <xdr:col>10</xdr:col>
      <xdr:colOff>66675</xdr:colOff>
      <xdr:row>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000750" y="390525"/>
          <a:ext cx="1743075" cy="876300"/>
        </a:xfrm>
        <a:prstGeom prst="cloudCallout">
          <a:avLst>
            <a:gd name="adj1" fmla="val -99699"/>
            <a:gd name="adj2" fmla="val 13148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digite nada nas células amarelas!!!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6</xdr:col>
      <xdr:colOff>0</xdr:colOff>
      <xdr:row>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0500" y="95250"/>
          <a:ext cx="38195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114300</xdr:rowOff>
    </xdr:from>
    <xdr:to>
      <xdr:col>10</xdr:col>
      <xdr:colOff>571500</xdr:colOff>
      <xdr:row>9</xdr:row>
      <xdr:rowOff>28575</xdr:rowOff>
    </xdr:to>
    <xdr:sp>
      <xdr:nvSpPr>
        <xdr:cNvPr id="2" name="AutoShape 3" descr="C:\Meus Arquivos\Meu Site\Logotipo.jpg"/>
        <xdr:cNvSpPr>
          <a:spLocks/>
        </xdr:cNvSpPr>
      </xdr:nvSpPr>
      <xdr:spPr>
        <a:xfrm>
          <a:off x="4095750" y="114300"/>
          <a:ext cx="3629025" cy="1638300"/>
        </a:xfrm>
        <a:prstGeom prst="round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8</xdr:col>
      <xdr:colOff>28575</xdr:colOff>
      <xdr:row>17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90500" y="2447925"/>
          <a:ext cx="5038725" cy="762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0</xdr:rowOff>
    </xdr:from>
    <xdr:to>
      <xdr:col>10</xdr:col>
      <xdr:colOff>561975</xdr:colOff>
      <xdr:row>17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5267325" y="2447925"/>
          <a:ext cx="2447925" cy="762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19050</xdr:rowOff>
    </xdr:from>
    <xdr:to>
      <xdr:col>1</xdr:col>
      <xdr:colOff>723900</xdr:colOff>
      <xdr:row>35</xdr:row>
      <xdr:rowOff>9525</xdr:rowOff>
    </xdr:to>
    <xdr:sp>
      <xdr:nvSpPr>
        <xdr:cNvPr id="5" name="AutoShape 12"/>
        <xdr:cNvSpPr>
          <a:spLocks/>
        </xdr:cNvSpPr>
      </xdr:nvSpPr>
      <xdr:spPr>
        <a:xfrm>
          <a:off x="514350" y="6267450"/>
          <a:ext cx="4000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5</xdr:col>
      <xdr:colOff>447675</xdr:colOff>
      <xdr:row>37</xdr:row>
      <xdr:rowOff>161925</xdr:rowOff>
    </xdr:to>
    <xdr:sp>
      <xdr:nvSpPr>
        <xdr:cNvPr id="6" name="AutoShape 13"/>
        <xdr:cNvSpPr>
          <a:spLocks/>
        </xdr:cNvSpPr>
      </xdr:nvSpPr>
      <xdr:spPr>
        <a:xfrm>
          <a:off x="200025" y="5686425"/>
          <a:ext cx="3600450" cy="1266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31</xdr:row>
      <xdr:rowOff>0</xdr:rowOff>
    </xdr:from>
    <xdr:to>
      <xdr:col>10</xdr:col>
      <xdr:colOff>428625</xdr:colOff>
      <xdr:row>38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3990975" y="5686425"/>
          <a:ext cx="3590925" cy="1285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10</xdr:col>
      <xdr:colOff>419100</xdr:colOff>
      <xdr:row>59</xdr:row>
      <xdr:rowOff>9525</xdr:rowOff>
    </xdr:to>
    <xdr:sp>
      <xdr:nvSpPr>
        <xdr:cNvPr id="8" name="AutoShape 16"/>
        <xdr:cNvSpPr>
          <a:spLocks/>
        </xdr:cNvSpPr>
      </xdr:nvSpPr>
      <xdr:spPr>
        <a:xfrm>
          <a:off x="190500" y="9391650"/>
          <a:ext cx="7381875" cy="1457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142875</xdr:rowOff>
    </xdr:from>
    <xdr:to>
      <xdr:col>10</xdr:col>
      <xdr:colOff>438150</xdr:colOff>
      <xdr:row>45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4010025" y="7115175"/>
          <a:ext cx="35814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9525</xdr:rowOff>
    </xdr:from>
    <xdr:to>
      <xdr:col>10</xdr:col>
      <xdr:colOff>400050</xdr:colOff>
      <xdr:row>49</xdr:row>
      <xdr:rowOff>152400</xdr:rowOff>
    </xdr:to>
    <xdr:sp>
      <xdr:nvSpPr>
        <xdr:cNvPr id="10" name="AutoShape 18"/>
        <xdr:cNvSpPr>
          <a:spLocks/>
        </xdr:cNvSpPr>
      </xdr:nvSpPr>
      <xdr:spPr>
        <a:xfrm>
          <a:off x="219075" y="8477250"/>
          <a:ext cx="7334250" cy="695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95250</xdr:rowOff>
    </xdr:from>
    <xdr:to>
      <xdr:col>6</xdr:col>
      <xdr:colOff>0</xdr:colOff>
      <xdr:row>9</xdr:row>
      <xdr:rowOff>47625</xdr:rowOff>
    </xdr:to>
    <xdr:sp>
      <xdr:nvSpPr>
        <xdr:cNvPr id="11" name="AutoShape 28"/>
        <xdr:cNvSpPr>
          <a:spLocks/>
        </xdr:cNvSpPr>
      </xdr:nvSpPr>
      <xdr:spPr>
        <a:xfrm>
          <a:off x="190500" y="95250"/>
          <a:ext cx="38195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561975</xdr:colOff>
      <xdr:row>12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190500" y="1905000"/>
          <a:ext cx="752475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8</xdr:col>
      <xdr:colOff>28575</xdr:colOff>
      <xdr:row>17</xdr:row>
      <xdr:rowOff>0</xdr:rowOff>
    </xdr:to>
    <xdr:sp>
      <xdr:nvSpPr>
        <xdr:cNvPr id="13" name="AutoShape 31"/>
        <xdr:cNvSpPr>
          <a:spLocks/>
        </xdr:cNvSpPr>
      </xdr:nvSpPr>
      <xdr:spPr>
        <a:xfrm>
          <a:off x="190500" y="2447925"/>
          <a:ext cx="5038725" cy="762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561975</xdr:colOff>
      <xdr:row>30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190500" y="3390900"/>
          <a:ext cx="7524750" cy="2114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35</xdr:row>
      <xdr:rowOff>19050</xdr:rowOff>
    </xdr:from>
    <xdr:to>
      <xdr:col>1</xdr:col>
      <xdr:colOff>714375</xdr:colOff>
      <xdr:row>36</xdr:row>
      <xdr:rowOff>9525</xdr:rowOff>
    </xdr:to>
    <xdr:sp>
      <xdr:nvSpPr>
        <xdr:cNvPr id="15" name="AutoShape 35"/>
        <xdr:cNvSpPr>
          <a:spLocks/>
        </xdr:cNvSpPr>
      </xdr:nvSpPr>
      <xdr:spPr>
        <a:xfrm>
          <a:off x="514350" y="6448425"/>
          <a:ext cx="39052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9525</xdr:rowOff>
    </xdr:from>
    <xdr:to>
      <xdr:col>1</xdr:col>
      <xdr:colOff>714375</xdr:colOff>
      <xdr:row>34</xdr:row>
      <xdr:rowOff>9525</xdr:rowOff>
    </xdr:to>
    <xdr:sp>
      <xdr:nvSpPr>
        <xdr:cNvPr id="16" name="AutoShape 36"/>
        <xdr:cNvSpPr>
          <a:spLocks/>
        </xdr:cNvSpPr>
      </xdr:nvSpPr>
      <xdr:spPr>
        <a:xfrm>
          <a:off x="514350" y="6076950"/>
          <a:ext cx="390525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5</xdr:col>
      <xdr:colOff>447675</xdr:colOff>
      <xdr:row>45</xdr:row>
      <xdr:rowOff>0</xdr:rowOff>
    </xdr:to>
    <xdr:sp>
      <xdr:nvSpPr>
        <xdr:cNvPr id="17" name="AutoShape 39"/>
        <xdr:cNvSpPr>
          <a:spLocks/>
        </xdr:cNvSpPr>
      </xdr:nvSpPr>
      <xdr:spPr>
        <a:xfrm>
          <a:off x="190500" y="7153275"/>
          <a:ext cx="3609975" cy="1133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10</xdr:col>
      <xdr:colOff>419100</xdr:colOff>
      <xdr:row>59</xdr:row>
      <xdr:rowOff>9525</xdr:rowOff>
    </xdr:to>
    <xdr:sp>
      <xdr:nvSpPr>
        <xdr:cNvPr id="18" name="AutoShape 40"/>
        <xdr:cNvSpPr>
          <a:spLocks/>
        </xdr:cNvSpPr>
      </xdr:nvSpPr>
      <xdr:spPr>
        <a:xfrm>
          <a:off x="190500" y="9391650"/>
          <a:ext cx="7381875" cy="1457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9525</xdr:rowOff>
    </xdr:from>
    <xdr:to>
      <xdr:col>10</xdr:col>
      <xdr:colOff>400050</xdr:colOff>
      <xdr:row>49</xdr:row>
      <xdr:rowOff>152400</xdr:rowOff>
    </xdr:to>
    <xdr:sp>
      <xdr:nvSpPr>
        <xdr:cNvPr id="19" name="AutoShape 42"/>
        <xdr:cNvSpPr>
          <a:spLocks/>
        </xdr:cNvSpPr>
      </xdr:nvSpPr>
      <xdr:spPr>
        <a:xfrm>
          <a:off x="219075" y="8477250"/>
          <a:ext cx="7334250" cy="695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542925</xdr:colOff>
      <xdr:row>19</xdr:row>
      <xdr:rowOff>57150</xdr:rowOff>
    </xdr:to>
    <xdr:sp>
      <xdr:nvSpPr>
        <xdr:cNvPr id="20" name="AutoShape 44"/>
        <xdr:cNvSpPr>
          <a:spLocks/>
        </xdr:cNvSpPr>
      </xdr:nvSpPr>
      <xdr:spPr>
        <a:xfrm>
          <a:off x="190500" y="3400425"/>
          <a:ext cx="7505700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10</xdr:col>
      <xdr:colOff>561975</xdr:colOff>
      <xdr:row>20</xdr:row>
      <xdr:rowOff>9525</xdr:rowOff>
    </xdr:to>
    <xdr:sp>
      <xdr:nvSpPr>
        <xdr:cNvPr id="21" name="AutoShape 45"/>
        <xdr:cNvSpPr>
          <a:spLocks/>
        </xdr:cNvSpPr>
      </xdr:nvSpPr>
      <xdr:spPr>
        <a:xfrm>
          <a:off x="190500" y="3590925"/>
          <a:ext cx="752475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361950</xdr:colOff>
      <xdr:row>1</xdr:row>
      <xdr:rowOff>19050</xdr:rowOff>
    </xdr:from>
    <xdr:to>
      <xdr:col>10</xdr:col>
      <xdr:colOff>352425</xdr:colOff>
      <xdr:row>8</xdr:row>
      <xdr:rowOff>9525</xdr:rowOff>
    </xdr:to>
    <xdr:pic>
      <xdr:nvPicPr>
        <xdr:cNvPr id="2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00025"/>
          <a:ext cx="31337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35</xdr:row>
      <xdr:rowOff>171450</xdr:rowOff>
    </xdr:from>
    <xdr:to>
      <xdr:col>1</xdr:col>
      <xdr:colOff>714375</xdr:colOff>
      <xdr:row>36</xdr:row>
      <xdr:rowOff>161925</xdr:rowOff>
    </xdr:to>
    <xdr:sp>
      <xdr:nvSpPr>
        <xdr:cNvPr id="23" name="AutoShape 47"/>
        <xdr:cNvSpPr>
          <a:spLocks/>
        </xdr:cNvSpPr>
      </xdr:nvSpPr>
      <xdr:spPr>
        <a:xfrm>
          <a:off x="514350" y="6600825"/>
          <a:ext cx="39052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0</xdr:rowOff>
    </xdr:from>
    <xdr:to>
      <xdr:col>9</xdr:col>
      <xdr:colOff>266700</xdr:colOff>
      <xdr:row>4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5086350" y="0"/>
          <a:ext cx="1590675" cy="781050"/>
        </a:xfrm>
        <a:prstGeom prst="wedgeEllipseCallout">
          <a:avLst>
            <a:gd name="adj1" fmla="val -96708"/>
            <a:gd name="adj2" fmla="val 82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lance nada nas celulas em vermelho e amarelo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9525</xdr:rowOff>
    </xdr:from>
    <xdr:to>
      <xdr:col>3</xdr:col>
      <xdr:colOff>381000</xdr:colOff>
      <xdr:row>3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4400550" y="457200"/>
          <a:ext cx="66675" cy="180975"/>
        </a:xfrm>
        <a:prstGeom prst="downArrow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48</xdr:row>
      <xdr:rowOff>9525</xdr:rowOff>
    </xdr:from>
    <xdr:to>
      <xdr:col>4</xdr:col>
      <xdr:colOff>952500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124325" y="8086725"/>
          <a:ext cx="3619500" cy="12477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27</xdr:row>
      <xdr:rowOff>152400</xdr:rowOff>
    </xdr:from>
    <xdr:to>
      <xdr:col>2</xdr:col>
      <xdr:colOff>666750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4924425"/>
          <a:ext cx="2828925" cy="1466850"/>
        </a:xfrm>
        <a:prstGeom prst="roundRect">
          <a:avLst/>
        </a:prstGeom>
        <a:noFill/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36</xdr:row>
      <xdr:rowOff>47625</xdr:rowOff>
    </xdr:from>
    <xdr:to>
      <xdr:col>2</xdr:col>
      <xdr:colOff>171450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2580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37</xdr:row>
      <xdr:rowOff>38100</xdr:rowOff>
    </xdr:from>
    <xdr:to>
      <xdr:col>2</xdr:col>
      <xdr:colOff>171450</xdr:colOff>
      <xdr:row>37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485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39</xdr:row>
      <xdr:rowOff>47625</xdr:rowOff>
    </xdr:from>
    <xdr:to>
      <xdr:col>2</xdr:col>
      <xdr:colOff>171450</xdr:colOff>
      <xdr:row>39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85812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40</xdr:row>
      <xdr:rowOff>47625</xdr:rowOff>
    </xdr:from>
    <xdr:to>
      <xdr:col>2</xdr:col>
      <xdr:colOff>171450</xdr:colOff>
      <xdr:row>40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0581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43</xdr:row>
      <xdr:rowOff>95250</xdr:rowOff>
    </xdr:from>
    <xdr:to>
      <xdr:col>8</xdr:col>
      <xdr:colOff>0</xdr:colOff>
      <xdr:row>49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381000" y="8715375"/>
          <a:ext cx="3457575" cy="1200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43</xdr:row>
      <xdr:rowOff>142875</xdr:rowOff>
    </xdr:from>
    <xdr:to>
      <xdr:col>9</xdr:col>
      <xdr:colOff>1047750</xdr:colOff>
      <xdr:row>48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4924425" y="8763000"/>
          <a:ext cx="981075" cy="1028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vros%20Fisc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IA-ME"/>
      <sheetName val="AJUDA"/>
      <sheetName val="Termo de Abertura"/>
      <sheetName val="Debitos e creditos"/>
      <sheetName val="Históricos"/>
      <sheetName val="Diario"/>
      <sheetName val="Razão"/>
      <sheetName val="Analitico"/>
      <sheetName val="Registro de Entradas"/>
      <sheetName val="Registro de Saidas"/>
      <sheetName val="Apuração ICMS"/>
      <sheetName val="Registro de Inventário"/>
      <sheetName val="Registro de Duplicatas"/>
      <sheetName val="Mov. Combustiveis"/>
      <sheetName val="ISS"/>
      <sheetName val="Lalur - parte A"/>
      <sheetName val="Lalur Parte B"/>
      <sheetName val="Termo de Encerramento"/>
      <sheetName val="CARTA CORREÇÃO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gnsantos@bol.com.br" TargetMode="External" /><Relationship Id="rId2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7109375" style="0" customWidth="1"/>
    <col min="2" max="2" width="86.8515625" style="0" customWidth="1"/>
    <col min="3" max="3" width="14.140625" style="0" customWidth="1"/>
    <col min="4" max="4" width="27.00390625" style="0" customWidth="1"/>
  </cols>
  <sheetData>
    <row r="2" spans="2:9" ht="20.25">
      <c r="B2" s="516" t="s">
        <v>1147</v>
      </c>
      <c r="C2" s="517"/>
      <c r="D2" s="517"/>
      <c r="E2" s="517"/>
      <c r="F2" s="517"/>
      <c r="G2" s="517"/>
      <c r="H2" s="517"/>
      <c r="I2" s="252"/>
    </row>
    <row r="3" ht="12.75">
      <c r="B3" s="518" t="s">
        <v>1148</v>
      </c>
    </row>
    <row r="4" spans="2:8" ht="15.75">
      <c r="B4" s="254"/>
      <c r="C4" s="519"/>
      <c r="D4" s="519"/>
      <c r="E4" s="519"/>
      <c r="F4" s="519"/>
      <c r="G4" s="519"/>
      <c r="H4" s="519"/>
    </row>
    <row r="5" spans="2:8" ht="15.75">
      <c r="B5" s="520" t="s">
        <v>1149</v>
      </c>
      <c r="C5" s="519"/>
      <c r="D5" s="519"/>
      <c r="E5" s="519"/>
      <c r="F5" s="519"/>
      <c r="G5" s="519"/>
      <c r="H5" s="519"/>
    </row>
    <row r="6" spans="2:8" ht="15.75">
      <c r="B6" s="254"/>
      <c r="C6" s="519"/>
      <c r="D6" s="519"/>
      <c r="E6" s="519"/>
      <c r="F6" s="519"/>
      <c r="G6" s="519"/>
      <c r="H6" s="519"/>
    </row>
    <row r="7" spans="2:8" ht="15.75">
      <c r="B7" s="254" t="s">
        <v>917</v>
      </c>
      <c r="C7" s="519"/>
      <c r="D7" s="519"/>
      <c r="E7" s="519"/>
      <c r="F7" s="519"/>
      <c r="G7" s="519"/>
      <c r="H7" s="519"/>
    </row>
    <row r="8" spans="2:8" ht="15.75">
      <c r="B8" s="254"/>
      <c r="C8" s="519"/>
      <c r="D8" s="519"/>
      <c r="E8" s="519"/>
      <c r="F8" s="519"/>
      <c r="G8" s="519"/>
      <c r="H8" s="519"/>
    </row>
    <row r="9" spans="2:8" ht="18">
      <c r="B9" s="521" t="s">
        <v>703</v>
      </c>
      <c r="C9" s="522"/>
      <c r="D9" s="522"/>
      <c r="E9" s="519"/>
      <c r="F9" s="519"/>
      <c r="G9" s="519"/>
      <c r="H9" s="519"/>
    </row>
    <row r="10" spans="2:8" ht="15.75">
      <c r="B10" s="254"/>
      <c r="C10" s="519"/>
      <c r="D10" s="519"/>
      <c r="E10" s="519"/>
      <c r="F10" s="519"/>
      <c r="G10" s="519"/>
      <c r="H10" s="519"/>
    </row>
    <row r="11" spans="2:8" ht="15.75">
      <c r="B11" s="254" t="s">
        <v>918</v>
      </c>
      <c r="C11" s="519"/>
      <c r="D11" s="519"/>
      <c r="E11" s="519"/>
      <c r="F11" s="519"/>
      <c r="G11" s="519"/>
      <c r="H11" s="519"/>
    </row>
    <row r="12" spans="2:8" ht="15.75">
      <c r="B12" s="254" t="s">
        <v>919</v>
      </c>
      <c r="C12" s="519"/>
      <c r="D12" s="519"/>
      <c r="E12" s="519"/>
      <c r="F12" s="519"/>
      <c r="G12" s="519"/>
      <c r="H12" s="519"/>
    </row>
    <row r="13" spans="2:8" ht="15.75">
      <c r="B13" s="254"/>
      <c r="C13" s="519"/>
      <c r="D13" s="519"/>
      <c r="E13" s="519"/>
      <c r="F13" s="519"/>
      <c r="G13" s="519"/>
      <c r="H13" s="519"/>
    </row>
    <row r="14" spans="2:8" ht="15.75">
      <c r="B14" s="254" t="s">
        <v>921</v>
      </c>
      <c r="C14" s="519"/>
      <c r="D14" s="519"/>
      <c r="E14" s="519"/>
      <c r="F14" s="519"/>
      <c r="G14" s="519"/>
      <c r="H14" s="519"/>
    </row>
    <row r="15" spans="2:8" ht="15.75">
      <c r="B15" s="254" t="s">
        <v>941</v>
      </c>
      <c r="C15" s="519"/>
      <c r="D15" s="519"/>
      <c r="E15" s="519"/>
      <c r="F15" s="519"/>
      <c r="G15" s="519"/>
      <c r="H15" s="519"/>
    </row>
    <row r="16" spans="2:8" ht="15.75">
      <c r="B16" s="254" t="s">
        <v>922</v>
      </c>
      <c r="C16" s="519"/>
      <c r="D16" s="519"/>
      <c r="E16" s="519"/>
      <c r="F16" s="519"/>
      <c r="G16" s="519"/>
      <c r="H16" s="519"/>
    </row>
    <row r="17" spans="2:8" ht="15.75">
      <c r="B17" s="254"/>
      <c r="C17" s="519"/>
      <c r="D17" s="519"/>
      <c r="E17" s="519"/>
      <c r="F17" s="519"/>
      <c r="G17" s="519"/>
      <c r="H17" s="519"/>
    </row>
    <row r="18" spans="2:8" ht="15.75">
      <c r="B18" s="254" t="s">
        <v>924</v>
      </c>
      <c r="C18" s="519"/>
      <c r="D18" s="519"/>
      <c r="E18" s="519"/>
      <c r="F18" s="519"/>
      <c r="G18" s="519"/>
      <c r="H18" s="519"/>
    </row>
    <row r="19" spans="2:8" ht="15.75">
      <c r="B19" s="254"/>
      <c r="C19" s="519"/>
      <c r="D19" s="519"/>
      <c r="E19" s="519"/>
      <c r="F19" s="519"/>
      <c r="G19" s="519"/>
      <c r="H19" s="519"/>
    </row>
    <row r="20" spans="2:8" ht="15.75">
      <c r="B20" s="254" t="s">
        <v>925</v>
      </c>
      <c r="C20" s="519"/>
      <c r="D20" s="519"/>
      <c r="E20" s="519"/>
      <c r="F20" s="519"/>
      <c r="G20" s="519"/>
      <c r="H20" s="519"/>
    </row>
    <row r="21" spans="2:8" ht="15.75">
      <c r="B21" s="254"/>
      <c r="C21" s="519"/>
      <c r="D21" s="519"/>
      <c r="E21" s="519"/>
      <c r="F21" s="519"/>
      <c r="G21" s="519"/>
      <c r="H21" s="519"/>
    </row>
    <row r="22" spans="2:8" ht="15.75">
      <c r="B22" s="255" t="s">
        <v>1134</v>
      </c>
      <c r="C22" s="519"/>
      <c r="D22" s="519"/>
      <c r="E22" s="519"/>
      <c r="F22" s="519"/>
      <c r="G22" s="519"/>
      <c r="H22" s="519"/>
    </row>
    <row r="23" spans="2:8" ht="15.75">
      <c r="B23" s="255"/>
      <c r="C23" s="519"/>
      <c r="D23" s="519"/>
      <c r="E23" s="519"/>
      <c r="F23" s="519"/>
      <c r="G23" s="519"/>
      <c r="H23" s="519"/>
    </row>
    <row r="24" spans="2:8" ht="15.75">
      <c r="B24" s="254" t="s">
        <v>536</v>
      </c>
      <c r="C24" s="519"/>
      <c r="D24" s="519"/>
      <c r="E24" s="519"/>
      <c r="F24" s="519"/>
      <c r="G24" s="519"/>
      <c r="H24" s="519"/>
    </row>
    <row r="25" spans="2:8" ht="15.75">
      <c r="B25" s="255"/>
      <c r="C25" s="519"/>
      <c r="D25" s="519"/>
      <c r="E25" s="519"/>
      <c r="F25" s="519"/>
      <c r="G25" s="519"/>
      <c r="H25" s="519"/>
    </row>
    <row r="26" spans="2:8" ht="15.75">
      <c r="B26" s="255" t="s">
        <v>537</v>
      </c>
      <c r="C26" s="519"/>
      <c r="D26" s="519"/>
      <c r="E26" s="519"/>
      <c r="F26" s="519"/>
      <c r="G26" s="519"/>
      <c r="H26" s="519"/>
    </row>
    <row r="27" spans="2:8" ht="15.75">
      <c r="B27" s="254"/>
      <c r="C27" s="519"/>
      <c r="D27" s="519"/>
      <c r="E27" s="519"/>
      <c r="F27" s="519"/>
      <c r="G27" s="519"/>
      <c r="H27" s="519"/>
    </row>
    <row r="28" spans="2:8" ht="15.75">
      <c r="B28" s="523" t="s">
        <v>1112</v>
      </c>
      <c r="D28" s="519"/>
      <c r="E28" s="519"/>
      <c r="F28" s="519"/>
      <c r="G28" s="519"/>
      <c r="H28" s="519"/>
    </row>
    <row r="29" spans="2:8" ht="15.75">
      <c r="B29" s="523" t="s">
        <v>961</v>
      </c>
      <c r="D29" s="519"/>
      <c r="E29" s="519"/>
      <c r="F29" s="519"/>
      <c r="G29" s="519"/>
      <c r="H29" s="519"/>
    </row>
    <row r="30" spans="2:8" ht="15.75">
      <c r="B30" s="254"/>
      <c r="D30" s="519"/>
      <c r="E30" s="519"/>
      <c r="F30" s="519"/>
      <c r="G30" s="519"/>
      <c r="H30" s="519"/>
    </row>
    <row r="31" spans="2:8" ht="15.75">
      <c r="B31" s="513">
        <f ca="1">NOW()</f>
        <v>41618.5626858796</v>
      </c>
      <c r="E31" s="519"/>
      <c r="F31" s="519"/>
      <c r="G31" s="519"/>
      <c r="H31" s="519"/>
    </row>
    <row r="32" spans="2:8" ht="15.75">
      <c r="B32" s="254"/>
      <c r="D32" s="519"/>
      <c r="E32" s="519"/>
      <c r="F32" s="519"/>
      <c r="G32" s="519"/>
      <c r="H32" s="519"/>
    </row>
    <row r="33" spans="2:8" ht="15.75">
      <c r="B33" s="254" t="s">
        <v>939</v>
      </c>
      <c r="D33" s="519"/>
      <c r="E33" s="519"/>
      <c r="F33" s="519"/>
      <c r="G33" s="519"/>
      <c r="H33" s="519"/>
    </row>
    <row r="34" spans="2:8" ht="15.75">
      <c r="B34" s="524" t="s">
        <v>940</v>
      </c>
      <c r="D34" s="519"/>
      <c r="E34" s="519"/>
      <c r="F34" s="519"/>
      <c r="G34" s="519"/>
      <c r="H34" s="519"/>
    </row>
    <row r="35" spans="2:8" ht="15.75">
      <c r="B35" s="525">
        <v>651206</v>
      </c>
      <c r="C35" s="526"/>
      <c r="D35" s="526"/>
      <c r="E35" s="526"/>
      <c r="G35" s="519"/>
      <c r="H35" s="519"/>
    </row>
    <row r="36" spans="2:8" ht="15.75">
      <c r="B36" s="519"/>
      <c r="C36" s="519"/>
      <c r="D36" s="519"/>
      <c r="E36" s="519"/>
      <c r="F36" s="519"/>
      <c r="G36" s="519"/>
      <c r="H36" s="519"/>
    </row>
    <row r="37" spans="2:8" ht="15.75">
      <c r="B37" s="519"/>
      <c r="C37" s="519"/>
      <c r="D37" s="519"/>
      <c r="E37" s="519"/>
      <c r="F37" s="519"/>
      <c r="G37" s="519"/>
      <c r="H37" s="519"/>
    </row>
    <row r="38" spans="2:8" ht="15.75">
      <c r="B38" s="519"/>
      <c r="C38" s="519"/>
      <c r="D38" s="519"/>
      <c r="E38" s="519"/>
      <c r="F38" s="519"/>
      <c r="G38" s="519"/>
      <c r="H38" s="519"/>
    </row>
    <row r="39" spans="2:8" ht="15.75">
      <c r="B39" s="519"/>
      <c r="C39" s="519"/>
      <c r="D39" s="519"/>
      <c r="E39" s="519"/>
      <c r="F39" s="519"/>
      <c r="G39" s="519"/>
      <c r="H39" s="519"/>
    </row>
    <row r="40" spans="2:8" ht="15.75">
      <c r="B40" s="519"/>
      <c r="C40" s="519"/>
      <c r="D40" s="519"/>
      <c r="E40" s="519"/>
      <c r="F40" s="519"/>
      <c r="G40" s="519"/>
      <c r="H40" s="519"/>
    </row>
    <row r="41" spans="2:8" ht="15.75">
      <c r="B41" s="519"/>
      <c r="C41" s="519"/>
      <c r="D41" s="519"/>
      <c r="E41" s="519"/>
      <c r="F41" s="519"/>
      <c r="G41" s="519"/>
      <c r="H41" s="519"/>
    </row>
    <row r="42" spans="2:8" ht="15.75">
      <c r="B42" s="519"/>
      <c r="C42" s="519"/>
      <c r="D42" s="519"/>
      <c r="E42" s="519"/>
      <c r="F42" s="519"/>
      <c r="G42" s="519"/>
      <c r="H42" s="519"/>
    </row>
    <row r="43" spans="2:8" ht="15.75">
      <c r="B43" s="519"/>
      <c r="C43" s="519"/>
      <c r="D43" s="519"/>
      <c r="E43" s="519"/>
      <c r="F43" s="519"/>
      <c r="G43" s="519"/>
      <c r="H43" s="519"/>
    </row>
    <row r="44" spans="2:8" ht="15.75">
      <c r="B44" s="519"/>
      <c r="C44" s="519"/>
      <c r="D44" s="519"/>
      <c r="E44" s="519"/>
      <c r="F44" s="519"/>
      <c r="G44" s="519"/>
      <c r="H44" s="519"/>
    </row>
    <row r="45" spans="2:8" ht="15.75">
      <c r="B45" s="519"/>
      <c r="C45" s="519"/>
      <c r="D45" s="519"/>
      <c r="E45" s="519"/>
      <c r="F45" s="519"/>
      <c r="G45" s="519"/>
      <c r="H45" s="519"/>
    </row>
    <row r="46" spans="2:8" ht="15.75">
      <c r="B46" s="519"/>
      <c r="C46" s="519"/>
      <c r="D46" s="519"/>
      <c r="E46" s="519"/>
      <c r="F46" s="519"/>
      <c r="G46" s="519"/>
      <c r="H46" s="519"/>
    </row>
    <row r="47" spans="2:8" ht="15.75">
      <c r="B47" s="519"/>
      <c r="C47" s="519"/>
      <c r="D47" s="519"/>
      <c r="E47" s="519"/>
      <c r="F47" s="519"/>
      <c r="G47" s="519"/>
      <c r="H47" s="519"/>
    </row>
    <row r="48" spans="2:8" ht="15.75">
      <c r="B48" s="519"/>
      <c r="C48" s="519"/>
      <c r="D48" s="519"/>
      <c r="E48" s="519"/>
      <c r="F48" s="519"/>
      <c r="G48" s="519"/>
      <c r="H48" s="519"/>
    </row>
    <row r="49" spans="2:8" ht="15.75">
      <c r="B49" s="519"/>
      <c r="C49" s="519"/>
      <c r="D49" s="519"/>
      <c r="E49" s="519"/>
      <c r="F49" s="519"/>
      <c r="G49" s="519"/>
      <c r="H49" s="519"/>
    </row>
    <row r="50" spans="2:8" ht="15.75">
      <c r="B50" s="519"/>
      <c r="C50" s="519"/>
      <c r="D50" s="519"/>
      <c r="E50" s="519"/>
      <c r="F50" s="519"/>
      <c r="G50" s="519"/>
      <c r="H50" s="519"/>
    </row>
    <row r="51" spans="2:8" ht="15.75">
      <c r="B51" s="519"/>
      <c r="C51" s="519"/>
      <c r="D51" s="519"/>
      <c r="E51" s="519"/>
      <c r="F51" s="519"/>
      <c r="G51" s="519"/>
      <c r="H51" s="519"/>
    </row>
    <row r="52" spans="2:8" ht="15.75">
      <c r="B52" s="519"/>
      <c r="C52" s="519"/>
      <c r="D52" s="519"/>
      <c r="E52" s="519"/>
      <c r="F52" s="519"/>
      <c r="G52" s="519"/>
      <c r="H52" s="519"/>
    </row>
    <row r="53" spans="2:8" ht="15.75">
      <c r="B53" s="519"/>
      <c r="C53" s="519"/>
      <c r="D53" s="519"/>
      <c r="E53" s="519"/>
      <c r="F53" s="519"/>
      <c r="G53" s="519"/>
      <c r="H53" s="519"/>
    </row>
    <row r="54" spans="2:8" ht="15.75">
      <c r="B54" s="519"/>
      <c r="C54" s="519"/>
      <c r="D54" s="519"/>
      <c r="E54" s="519"/>
      <c r="F54" s="519"/>
      <c r="G54" s="519"/>
      <c r="H54" s="519"/>
    </row>
    <row r="55" spans="2:8" ht="15.75">
      <c r="B55" s="519"/>
      <c r="C55" s="519"/>
      <c r="D55" s="519"/>
      <c r="E55" s="519"/>
      <c r="F55" s="519"/>
      <c r="G55" s="519"/>
      <c r="H55" s="519"/>
    </row>
    <row r="56" spans="2:8" ht="15.75">
      <c r="B56" s="519"/>
      <c r="C56" s="519"/>
      <c r="D56" s="519"/>
      <c r="E56" s="519"/>
      <c r="F56" s="519"/>
      <c r="G56" s="519"/>
      <c r="H56" s="519"/>
    </row>
    <row r="57" spans="2:8" ht="15.75">
      <c r="B57" s="519"/>
      <c r="C57" s="519"/>
      <c r="D57" s="519"/>
      <c r="E57" s="519"/>
      <c r="F57" s="519"/>
      <c r="G57" s="519"/>
      <c r="H57" s="519"/>
    </row>
    <row r="58" spans="2:8" ht="15.75">
      <c r="B58" s="519"/>
      <c r="C58" s="519"/>
      <c r="D58" s="519"/>
      <c r="E58" s="519"/>
      <c r="F58" s="519"/>
      <c r="G58" s="519"/>
      <c r="H58" s="519"/>
    </row>
    <row r="59" spans="2:8" ht="15.75">
      <c r="B59" s="519"/>
      <c r="C59" s="519"/>
      <c r="D59" s="519"/>
      <c r="E59" s="519"/>
      <c r="F59" s="519"/>
      <c r="G59" s="519"/>
      <c r="H59" s="519"/>
    </row>
    <row r="60" spans="2:8" ht="15.75">
      <c r="B60" s="519"/>
      <c r="C60" s="519"/>
      <c r="D60" s="519"/>
      <c r="E60" s="519"/>
      <c r="F60" s="519"/>
      <c r="G60" s="519"/>
      <c r="H60" s="519"/>
    </row>
    <row r="61" spans="2:8" ht="15.75">
      <c r="B61" s="519"/>
      <c r="C61" s="519"/>
      <c r="D61" s="519"/>
      <c r="E61" s="519"/>
      <c r="F61" s="519"/>
      <c r="G61" s="519"/>
      <c r="H61" s="519"/>
    </row>
    <row r="62" spans="2:8" ht="15.75">
      <c r="B62" s="519"/>
      <c r="C62" s="519"/>
      <c r="D62" s="519"/>
      <c r="E62" s="519"/>
      <c r="F62" s="519"/>
      <c r="G62" s="519"/>
      <c r="H62" s="519"/>
    </row>
    <row r="63" spans="2:8" ht="15.75">
      <c r="B63" s="519"/>
      <c r="C63" s="519"/>
      <c r="D63" s="519"/>
      <c r="E63" s="519"/>
      <c r="F63" s="519"/>
      <c r="G63" s="519"/>
      <c r="H63" s="519"/>
    </row>
    <row r="64" spans="2:8" ht="15.75">
      <c r="B64" s="519"/>
      <c r="C64" s="519"/>
      <c r="D64" s="519"/>
      <c r="E64" s="519"/>
      <c r="F64" s="519"/>
      <c r="G64" s="519"/>
      <c r="H64" s="519"/>
    </row>
    <row r="65" spans="2:8" ht="15.75">
      <c r="B65" s="519"/>
      <c r="C65" s="519"/>
      <c r="D65" s="519"/>
      <c r="E65" s="519"/>
      <c r="F65" s="519"/>
      <c r="G65" s="519"/>
      <c r="H65" s="519"/>
    </row>
    <row r="66" spans="2:8" ht="15.75">
      <c r="B66" s="519"/>
      <c r="C66" s="519"/>
      <c r="D66" s="519"/>
      <c r="E66" s="519"/>
      <c r="F66" s="519"/>
      <c r="G66" s="519"/>
      <c r="H66" s="519"/>
    </row>
    <row r="67" spans="2:8" ht="15.75">
      <c r="B67" s="519"/>
      <c r="C67" s="519"/>
      <c r="D67" s="519"/>
      <c r="E67" s="519"/>
      <c r="F67" s="519"/>
      <c r="G67" s="519"/>
      <c r="H67" s="519"/>
    </row>
    <row r="68" spans="2:8" ht="15.75">
      <c r="B68" s="519"/>
      <c r="C68" s="519"/>
      <c r="D68" s="519"/>
      <c r="E68" s="519"/>
      <c r="F68" s="519"/>
      <c r="G68" s="519"/>
      <c r="H68" s="519"/>
    </row>
    <row r="69" spans="2:8" ht="15.75">
      <c r="B69" s="519"/>
      <c r="C69" s="519"/>
      <c r="D69" s="519"/>
      <c r="E69" s="519"/>
      <c r="F69" s="519"/>
      <c r="G69" s="519"/>
      <c r="H69" s="519"/>
    </row>
    <row r="70" spans="2:8" ht="15.75">
      <c r="B70" s="519"/>
      <c r="C70" s="519"/>
      <c r="D70" s="519"/>
      <c r="E70" s="519"/>
      <c r="F70" s="519"/>
      <c r="G70" s="519"/>
      <c r="H70" s="519"/>
    </row>
    <row r="71" spans="2:8" ht="15.75">
      <c r="B71" s="519"/>
      <c r="C71" s="519"/>
      <c r="D71" s="519"/>
      <c r="E71" s="519"/>
      <c r="F71" s="519"/>
      <c r="G71" s="519"/>
      <c r="H71" s="519"/>
    </row>
    <row r="72" spans="2:8" ht="15.75">
      <c r="B72" s="519"/>
      <c r="C72" s="519"/>
      <c r="D72" s="519"/>
      <c r="E72" s="519"/>
      <c r="F72" s="519"/>
      <c r="G72" s="519"/>
      <c r="H72" s="519"/>
    </row>
    <row r="73" spans="2:8" ht="15.75">
      <c r="B73" s="519"/>
      <c r="C73" s="519"/>
      <c r="D73" s="519"/>
      <c r="E73" s="519"/>
      <c r="F73" s="519"/>
      <c r="G73" s="519"/>
      <c r="H73" s="519"/>
    </row>
    <row r="74" spans="2:8" ht="15.75">
      <c r="B74" s="519"/>
      <c r="C74" s="519"/>
      <c r="D74" s="519"/>
      <c r="E74" s="519"/>
      <c r="F74" s="519"/>
      <c r="G74" s="519"/>
      <c r="H74" s="519"/>
    </row>
    <row r="75" spans="2:8" ht="15.75">
      <c r="B75" s="519"/>
      <c r="C75" s="519"/>
      <c r="D75" s="519"/>
      <c r="E75" s="519"/>
      <c r="F75" s="519"/>
      <c r="G75" s="519"/>
      <c r="H75" s="519"/>
    </row>
    <row r="76" spans="2:8" ht="15.75">
      <c r="B76" s="519"/>
      <c r="C76" s="519"/>
      <c r="D76" s="519"/>
      <c r="E76" s="519"/>
      <c r="F76" s="519"/>
      <c r="G76" s="519"/>
      <c r="H76" s="519"/>
    </row>
    <row r="77" spans="2:8" ht="15.75">
      <c r="B77" s="519"/>
      <c r="C77" s="519"/>
      <c r="D77" s="519"/>
      <c r="E77" s="519"/>
      <c r="F77" s="519"/>
      <c r="G77" s="519"/>
      <c r="H77" s="519"/>
    </row>
    <row r="78" spans="2:8" ht="15.75">
      <c r="B78" s="519"/>
      <c r="C78" s="519"/>
      <c r="D78" s="519"/>
      <c r="E78" s="519"/>
      <c r="F78" s="519"/>
      <c r="G78" s="519"/>
      <c r="H78" s="519"/>
    </row>
    <row r="79" spans="2:8" ht="15.75">
      <c r="B79" s="519"/>
      <c r="C79" s="519"/>
      <c r="D79" s="519"/>
      <c r="E79" s="519"/>
      <c r="F79" s="519"/>
      <c r="G79" s="519"/>
      <c r="H79" s="519"/>
    </row>
    <row r="80" spans="2:8" ht="15.75">
      <c r="B80" s="519"/>
      <c r="C80" s="519"/>
      <c r="D80" s="519"/>
      <c r="E80" s="519"/>
      <c r="F80" s="519"/>
      <c r="G80" s="519"/>
      <c r="H80" s="519"/>
    </row>
    <row r="81" spans="2:8" ht="15.75">
      <c r="B81" s="519"/>
      <c r="C81" s="519"/>
      <c r="D81" s="519"/>
      <c r="E81" s="519"/>
      <c r="F81" s="519"/>
      <c r="G81" s="519"/>
      <c r="H81" s="519"/>
    </row>
    <row r="82" spans="2:8" ht="15.75">
      <c r="B82" s="519"/>
      <c r="C82" s="519"/>
      <c r="D82" s="519"/>
      <c r="E82" s="519"/>
      <c r="F82" s="519"/>
      <c r="G82" s="519"/>
      <c r="H82" s="519"/>
    </row>
    <row r="83" spans="2:8" ht="15.75">
      <c r="B83" s="519"/>
      <c r="C83" s="519"/>
      <c r="D83" s="519"/>
      <c r="E83" s="519"/>
      <c r="F83" s="519"/>
      <c r="G83" s="519"/>
      <c r="H83" s="519"/>
    </row>
    <row r="84" spans="2:8" ht="15.75">
      <c r="B84" s="519"/>
      <c r="C84" s="519"/>
      <c r="D84" s="519"/>
      <c r="E84" s="519"/>
      <c r="F84" s="519"/>
      <c r="G84" s="519"/>
      <c r="H84" s="519"/>
    </row>
    <row r="85" spans="2:8" ht="15.75">
      <c r="B85" s="519"/>
      <c r="C85" s="519"/>
      <c r="D85" s="519"/>
      <c r="E85" s="519"/>
      <c r="F85" s="519"/>
      <c r="G85" s="519"/>
      <c r="H85" s="519"/>
    </row>
    <row r="86" spans="2:8" ht="15.75">
      <c r="B86" s="519"/>
      <c r="C86" s="519"/>
      <c r="D86" s="519"/>
      <c r="E86" s="519"/>
      <c r="F86" s="519"/>
      <c r="G86" s="519"/>
      <c r="H86" s="519"/>
    </row>
    <row r="87" spans="2:8" ht="15.75">
      <c r="B87" s="519"/>
      <c r="C87" s="519"/>
      <c r="D87" s="519"/>
      <c r="E87" s="519"/>
      <c r="F87" s="519"/>
      <c r="G87" s="519"/>
      <c r="H87" s="519"/>
    </row>
    <row r="88" spans="2:8" ht="15.75">
      <c r="B88" s="519"/>
      <c r="C88" s="519"/>
      <c r="D88" s="519"/>
      <c r="E88" s="519"/>
      <c r="F88" s="519"/>
      <c r="G88" s="519"/>
      <c r="H88" s="519"/>
    </row>
    <row r="89" spans="2:8" ht="15.75">
      <c r="B89" s="519"/>
      <c r="C89" s="519"/>
      <c r="D89" s="519"/>
      <c r="E89" s="519"/>
      <c r="F89" s="519"/>
      <c r="G89" s="519"/>
      <c r="H89" s="519"/>
    </row>
    <row r="90" spans="2:8" ht="15.75">
      <c r="B90" s="519"/>
      <c r="C90" s="519"/>
      <c r="D90" s="519"/>
      <c r="E90" s="519"/>
      <c r="F90" s="519"/>
      <c r="G90" s="519"/>
      <c r="H90" s="519"/>
    </row>
    <row r="91" spans="2:8" ht="15.75">
      <c r="B91" s="519"/>
      <c r="C91" s="519"/>
      <c r="D91" s="519"/>
      <c r="E91" s="519"/>
      <c r="F91" s="519"/>
      <c r="G91" s="519"/>
      <c r="H91" s="519"/>
    </row>
    <row r="92" spans="2:8" ht="15.75">
      <c r="B92" s="519"/>
      <c r="C92" s="519"/>
      <c r="D92" s="519"/>
      <c r="E92" s="519"/>
      <c r="F92" s="519"/>
      <c r="G92" s="519"/>
      <c r="H92" s="519"/>
    </row>
    <row r="93" spans="2:8" ht="15.75">
      <c r="B93" s="519"/>
      <c r="C93" s="519"/>
      <c r="D93" s="519"/>
      <c r="E93" s="519"/>
      <c r="F93" s="519"/>
      <c r="G93" s="519"/>
      <c r="H93" s="519"/>
    </row>
    <row r="94" spans="2:8" ht="15.75">
      <c r="B94" s="519"/>
      <c r="C94" s="519"/>
      <c r="D94" s="519"/>
      <c r="E94" s="519"/>
      <c r="F94" s="519"/>
      <c r="G94" s="519"/>
      <c r="H94" s="519"/>
    </row>
    <row r="95" spans="2:8" ht="15.75">
      <c r="B95" s="519"/>
      <c r="C95" s="519"/>
      <c r="D95" s="519"/>
      <c r="E95" s="519"/>
      <c r="F95" s="519"/>
      <c r="G95" s="519"/>
      <c r="H95" s="519"/>
    </row>
    <row r="96" spans="2:8" ht="15.75">
      <c r="B96" s="519"/>
      <c r="C96" s="519"/>
      <c r="D96" s="519"/>
      <c r="E96" s="519"/>
      <c r="F96" s="519"/>
      <c r="G96" s="519"/>
      <c r="H96" s="519"/>
    </row>
    <row r="97" spans="2:8" ht="15.75">
      <c r="B97" s="519"/>
      <c r="C97" s="519"/>
      <c r="D97" s="519"/>
      <c r="E97" s="519"/>
      <c r="F97" s="519"/>
      <c r="G97" s="519"/>
      <c r="H97" s="519"/>
    </row>
    <row r="98" spans="2:8" ht="15.75">
      <c r="B98" s="519"/>
      <c r="C98" s="519"/>
      <c r="D98" s="519"/>
      <c r="E98" s="519"/>
      <c r="F98" s="519"/>
      <c r="G98" s="519"/>
      <c r="H98" s="519"/>
    </row>
    <row r="99" spans="2:8" ht="15.75">
      <c r="B99" s="519"/>
      <c r="C99" s="519"/>
      <c r="D99" s="519"/>
      <c r="E99" s="519"/>
      <c r="F99" s="519"/>
      <c r="G99" s="519"/>
      <c r="H99" s="519"/>
    </row>
    <row r="100" spans="2:8" ht="15.75">
      <c r="B100" s="519"/>
      <c r="C100" s="519"/>
      <c r="D100" s="519"/>
      <c r="E100" s="519"/>
      <c r="F100" s="519"/>
      <c r="G100" s="519"/>
      <c r="H100" s="519"/>
    </row>
    <row r="101" spans="2:8" ht="15.75">
      <c r="B101" s="519"/>
      <c r="C101" s="519"/>
      <c r="D101" s="519"/>
      <c r="E101" s="519"/>
      <c r="F101" s="519"/>
      <c r="G101" s="519"/>
      <c r="H101" s="519"/>
    </row>
    <row r="102" spans="2:8" ht="15.75">
      <c r="B102" s="519"/>
      <c r="C102" s="519"/>
      <c r="D102" s="519"/>
      <c r="E102" s="519"/>
      <c r="F102" s="519"/>
      <c r="G102" s="519"/>
      <c r="H102" s="519"/>
    </row>
    <row r="103" spans="2:8" ht="15.75">
      <c r="B103" s="519"/>
      <c r="C103" s="519"/>
      <c r="D103" s="519"/>
      <c r="E103" s="519"/>
      <c r="F103" s="519"/>
      <c r="G103" s="519"/>
      <c r="H103" s="519"/>
    </row>
    <row r="104" spans="2:8" ht="15.75">
      <c r="B104" s="519"/>
      <c r="C104" s="519"/>
      <c r="D104" s="519"/>
      <c r="E104" s="519"/>
      <c r="F104" s="519"/>
      <c r="G104" s="519"/>
      <c r="H104" s="519"/>
    </row>
    <row r="105" spans="2:8" ht="15.75">
      <c r="B105" s="519"/>
      <c r="C105" s="519"/>
      <c r="D105" s="519"/>
      <c r="E105" s="519"/>
      <c r="F105" s="519"/>
      <c r="G105" s="519"/>
      <c r="H105" s="519"/>
    </row>
    <row r="106" spans="2:8" ht="15.75">
      <c r="B106" s="519"/>
      <c r="C106" s="519"/>
      <c r="D106" s="519"/>
      <c r="E106" s="519"/>
      <c r="F106" s="519"/>
      <c r="G106" s="519"/>
      <c r="H106" s="519"/>
    </row>
    <row r="107" spans="2:8" ht="15.75">
      <c r="B107" s="519"/>
      <c r="C107" s="519"/>
      <c r="D107" s="519"/>
      <c r="E107" s="519"/>
      <c r="F107" s="519"/>
      <c r="G107" s="519"/>
      <c r="H107" s="519"/>
    </row>
    <row r="108" spans="2:8" ht="15.75">
      <c r="B108" s="519"/>
      <c r="C108" s="519"/>
      <c r="D108" s="519"/>
      <c r="E108" s="519"/>
      <c r="F108" s="519"/>
      <c r="G108" s="519"/>
      <c r="H108" s="519"/>
    </row>
    <row r="109" spans="2:8" ht="15.75">
      <c r="B109" s="519"/>
      <c r="C109" s="519"/>
      <c r="D109" s="519"/>
      <c r="E109" s="519"/>
      <c r="F109" s="519"/>
      <c r="G109" s="519"/>
      <c r="H109" s="519"/>
    </row>
    <row r="110" spans="2:8" ht="15.75">
      <c r="B110" s="519"/>
      <c r="C110" s="519"/>
      <c r="D110" s="519"/>
      <c r="E110" s="519"/>
      <c r="F110" s="519"/>
      <c r="G110" s="519"/>
      <c r="H110" s="519"/>
    </row>
    <row r="111" spans="2:8" ht="15.75">
      <c r="B111" s="519"/>
      <c r="C111" s="519"/>
      <c r="D111" s="519"/>
      <c r="E111" s="519"/>
      <c r="F111" s="519"/>
      <c r="G111" s="519"/>
      <c r="H111" s="519"/>
    </row>
    <row r="112" spans="2:8" ht="15.75">
      <c r="B112" s="519"/>
      <c r="C112" s="519"/>
      <c r="D112" s="519"/>
      <c r="E112" s="519"/>
      <c r="F112" s="519"/>
      <c r="G112" s="519"/>
      <c r="H112" s="519"/>
    </row>
    <row r="113" spans="2:8" ht="15.75">
      <c r="B113" s="519"/>
      <c r="C113" s="519"/>
      <c r="D113" s="519"/>
      <c r="E113" s="519"/>
      <c r="F113" s="519"/>
      <c r="G113" s="519"/>
      <c r="H113" s="519"/>
    </row>
    <row r="114" spans="2:8" ht="15.75">
      <c r="B114" s="519"/>
      <c r="C114" s="519"/>
      <c r="D114" s="519"/>
      <c r="E114" s="519"/>
      <c r="F114" s="519"/>
      <c r="G114" s="519"/>
      <c r="H114" s="519"/>
    </row>
    <row r="115" spans="2:8" ht="15.75">
      <c r="B115" s="519"/>
      <c r="C115" s="519"/>
      <c r="D115" s="519"/>
      <c r="E115" s="519"/>
      <c r="F115" s="519"/>
      <c r="G115" s="519"/>
      <c r="H115" s="519"/>
    </row>
    <row r="116" spans="2:8" ht="15.75">
      <c r="B116" s="519"/>
      <c r="C116" s="519"/>
      <c r="D116" s="519"/>
      <c r="E116" s="519"/>
      <c r="F116" s="519"/>
      <c r="G116" s="519"/>
      <c r="H116" s="519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2:M59"/>
  <sheetViews>
    <sheetView zoomScalePageLayoutView="0" workbookViewId="0" topLeftCell="A1">
      <selection activeCell="B13" sqref="B13"/>
    </sheetView>
  </sheetViews>
  <sheetFormatPr defaultColWidth="7.8515625" defaultRowHeight="12.75"/>
  <cols>
    <col min="1" max="1" width="14.7109375" style="65" customWidth="1"/>
    <col min="2" max="2" width="12.00390625" style="65" customWidth="1"/>
    <col min="3" max="3" width="12.140625" style="65" bestFit="1" customWidth="1"/>
    <col min="4" max="4" width="13.140625" style="65" customWidth="1"/>
    <col min="5" max="5" width="10.7109375" style="65" customWidth="1"/>
    <col min="6" max="6" width="13.140625" style="65" customWidth="1"/>
    <col min="7" max="7" width="10.7109375" style="65" customWidth="1"/>
    <col min="8" max="8" width="12.421875" style="65" customWidth="1"/>
    <col min="9" max="9" width="12.140625" style="65" customWidth="1"/>
    <col min="10" max="10" width="10.7109375" style="65" customWidth="1"/>
    <col min="11" max="11" width="12.00390625" style="65" customWidth="1"/>
    <col min="12" max="12" width="14.00390625" style="65" customWidth="1"/>
    <col min="13" max="13" width="10.7109375" style="65" customWidth="1"/>
    <col min="14" max="16384" width="7.8515625" style="65" customWidth="1"/>
  </cols>
  <sheetData>
    <row r="1" ht="12.75"/>
    <row r="2" spans="1:13" ht="12.75">
      <c r="A2" s="66"/>
      <c r="B2" s="37"/>
      <c r="C2" s="779" t="s">
        <v>1120</v>
      </c>
      <c r="D2" s="779"/>
      <c r="E2" s="779"/>
      <c r="F2" s="68" t="s">
        <v>868</v>
      </c>
      <c r="G2" s="68"/>
      <c r="H2" s="494">
        <v>0.16</v>
      </c>
      <c r="I2" s="37"/>
      <c r="J2" s="37"/>
      <c r="K2" s="37"/>
      <c r="L2" s="37"/>
      <c r="M2" s="89"/>
    </row>
    <row r="3" spans="1:13" ht="12.75">
      <c r="A3" s="66"/>
      <c r="B3" s="37"/>
      <c r="C3" s="779">
        <v>2002</v>
      </c>
      <c r="D3" s="779"/>
      <c r="E3" s="779"/>
      <c r="F3" s="493" t="s">
        <v>869</v>
      </c>
      <c r="G3" s="68"/>
      <c r="H3" s="494">
        <v>0.12</v>
      </c>
      <c r="I3" s="37"/>
      <c r="J3" s="37"/>
      <c r="K3" s="37"/>
      <c r="L3" s="37"/>
      <c r="M3" s="89"/>
    </row>
    <row r="4" spans="1:13" ht="12.75">
      <c r="A4" s="6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89"/>
    </row>
    <row r="5" spans="1:13" ht="12.75" customHeight="1">
      <c r="A5" s="783" t="s">
        <v>1119</v>
      </c>
      <c r="B5" s="789" t="s">
        <v>1114</v>
      </c>
      <c r="C5" s="386" t="s">
        <v>1008</v>
      </c>
      <c r="D5" s="781" t="s">
        <v>1115</v>
      </c>
      <c r="E5" s="386" t="s">
        <v>1078</v>
      </c>
      <c r="F5" s="386" t="s">
        <v>1079</v>
      </c>
      <c r="G5" s="386" t="s">
        <v>1116</v>
      </c>
      <c r="H5" s="386" t="s">
        <v>1118</v>
      </c>
      <c r="I5" s="386" t="s">
        <v>1117</v>
      </c>
      <c r="J5" s="386" t="s">
        <v>1057</v>
      </c>
      <c r="K5" s="387" t="s">
        <v>626</v>
      </c>
      <c r="L5" s="780"/>
      <c r="M5" s="89"/>
    </row>
    <row r="6" spans="1:13" ht="12.75">
      <c r="A6" s="784"/>
      <c r="B6" s="790"/>
      <c r="C6" s="388" t="s">
        <v>937</v>
      </c>
      <c r="D6" s="782"/>
      <c r="E6" s="389">
        <v>0.015</v>
      </c>
      <c r="F6" s="389">
        <v>0.15</v>
      </c>
      <c r="G6" s="390">
        <v>0.09</v>
      </c>
      <c r="H6" s="390">
        <v>0.03</v>
      </c>
      <c r="I6" s="389">
        <v>0.0065</v>
      </c>
      <c r="J6" s="389">
        <v>0.02</v>
      </c>
      <c r="K6" s="391">
        <v>0.15</v>
      </c>
      <c r="L6" s="780"/>
      <c r="M6" s="89"/>
    </row>
    <row r="7" spans="1:13" ht="12.75">
      <c r="A7" s="92">
        <v>36892</v>
      </c>
      <c r="B7" s="93"/>
      <c r="C7" s="392">
        <v>36901</v>
      </c>
      <c r="D7" s="32">
        <v>40000</v>
      </c>
      <c r="E7" s="34">
        <f>D7*E$6</f>
        <v>600</v>
      </c>
      <c r="F7" s="34">
        <f>D7*H2*F$6-E7</f>
        <v>360</v>
      </c>
      <c r="G7" s="34">
        <f>D7*H3*G$6</f>
        <v>432</v>
      </c>
      <c r="H7" s="34">
        <f>D7*H$6</f>
        <v>1200</v>
      </c>
      <c r="I7" s="34">
        <f>D7*I$6</f>
        <v>260</v>
      </c>
      <c r="J7" s="34">
        <f>D7*J$6</f>
        <v>800</v>
      </c>
      <c r="K7" s="35">
        <f>(B$28+B$29)*K$6</f>
        <v>54</v>
      </c>
      <c r="L7" s="32"/>
      <c r="M7" s="89"/>
    </row>
    <row r="8" spans="1:13" ht="12.75">
      <c r="A8" s="92">
        <v>36923</v>
      </c>
      <c r="B8" s="94"/>
      <c r="C8" s="392">
        <v>36932</v>
      </c>
      <c r="D8" s="32">
        <v>0</v>
      </c>
      <c r="E8" s="34">
        <f>D8*E$6</f>
        <v>0</v>
      </c>
      <c r="F8" s="34">
        <f>D8*16%*F$6-E8</f>
        <v>0</v>
      </c>
      <c r="G8" s="34">
        <f>D8*12%*G$6</f>
        <v>0</v>
      </c>
      <c r="H8" s="34">
        <f>D8*H$6</f>
        <v>0</v>
      </c>
      <c r="I8" s="34">
        <f>D8*I$6</f>
        <v>0</v>
      </c>
      <c r="J8" s="34">
        <f>D8*J$6</f>
        <v>0</v>
      </c>
      <c r="K8" s="35">
        <f>(C$28+C$29)*K$6</f>
        <v>0</v>
      </c>
      <c r="L8" s="32"/>
      <c r="M8" s="89"/>
    </row>
    <row r="9" spans="1:13" ht="12.75">
      <c r="A9" s="92">
        <v>36951</v>
      </c>
      <c r="B9" s="94"/>
      <c r="C9" s="392"/>
      <c r="D9" s="32">
        <v>0</v>
      </c>
      <c r="E9" s="34">
        <f>D9*E$6</f>
        <v>0</v>
      </c>
      <c r="F9" s="34">
        <f>D9*16%*F$6-E9</f>
        <v>0</v>
      </c>
      <c r="G9" s="34">
        <f>D9*12%*G$6</f>
        <v>0</v>
      </c>
      <c r="H9" s="34">
        <f>D9*H$6</f>
        <v>0</v>
      </c>
      <c r="I9" s="34">
        <f>D9*I$6</f>
        <v>0</v>
      </c>
      <c r="J9" s="34">
        <f>D9*J$6</f>
        <v>0</v>
      </c>
      <c r="K9" s="35">
        <f>(D$28+D$29)*K$6</f>
        <v>0</v>
      </c>
      <c r="L9" s="32"/>
      <c r="M9" s="89"/>
    </row>
    <row r="10" spans="1:13" ht="12.75">
      <c r="A10" s="785" t="s">
        <v>627</v>
      </c>
      <c r="B10" s="786"/>
      <c r="C10" s="392"/>
      <c r="D10" s="33">
        <f aca="true" t="shared" si="0" ref="D10:K10">SUM(D7:D9)</f>
        <v>40000</v>
      </c>
      <c r="E10" s="33">
        <f t="shared" si="0"/>
        <v>600</v>
      </c>
      <c r="F10" s="33">
        <f t="shared" si="0"/>
        <v>360</v>
      </c>
      <c r="G10" s="33">
        <f t="shared" si="0"/>
        <v>432</v>
      </c>
      <c r="H10" s="33">
        <f t="shared" si="0"/>
        <v>1200</v>
      </c>
      <c r="I10" s="33">
        <f t="shared" si="0"/>
        <v>260</v>
      </c>
      <c r="J10" s="33">
        <f t="shared" si="0"/>
        <v>800</v>
      </c>
      <c r="K10" s="33">
        <f t="shared" si="0"/>
        <v>54</v>
      </c>
      <c r="L10" s="36"/>
      <c r="M10" s="89"/>
    </row>
    <row r="11" spans="1:13" ht="12.75">
      <c r="A11" s="92">
        <v>36982</v>
      </c>
      <c r="B11" s="94"/>
      <c r="C11" s="392"/>
      <c r="D11" s="32">
        <v>0</v>
      </c>
      <c r="E11" s="34">
        <f>D11*E$6</f>
        <v>0</v>
      </c>
      <c r="F11" s="34">
        <f>D11*16%*F$6-E11</f>
        <v>0</v>
      </c>
      <c r="G11" s="34">
        <f>D11*12%*G$6</f>
        <v>0</v>
      </c>
      <c r="H11" s="34">
        <f>D11*H$6</f>
        <v>0</v>
      </c>
      <c r="I11" s="34">
        <f>D11*I$6</f>
        <v>0</v>
      </c>
      <c r="J11" s="34">
        <f>D11*J$6</f>
        <v>0</v>
      </c>
      <c r="K11" s="35">
        <f>(E$28+E$29)*K$6</f>
        <v>0</v>
      </c>
      <c r="L11" s="32"/>
      <c r="M11" s="89"/>
    </row>
    <row r="12" spans="1:13" ht="12.75">
      <c r="A12" s="92">
        <v>37012</v>
      </c>
      <c r="B12" s="94"/>
      <c r="C12" s="392"/>
      <c r="D12" s="32">
        <v>0</v>
      </c>
      <c r="E12" s="34">
        <f>D12*E$6</f>
        <v>0</v>
      </c>
      <c r="F12" s="34">
        <f>D12*16%*F$6-E12</f>
        <v>0</v>
      </c>
      <c r="G12" s="34">
        <f>D12*12%*G$6</f>
        <v>0</v>
      </c>
      <c r="H12" s="34">
        <f>D12*H$6</f>
        <v>0</v>
      </c>
      <c r="I12" s="34">
        <f>D12*I$6</f>
        <v>0</v>
      </c>
      <c r="J12" s="34">
        <f>D12*J$6</f>
        <v>0</v>
      </c>
      <c r="K12" s="35">
        <f>(F$28+F$29)*K$6</f>
        <v>0</v>
      </c>
      <c r="L12" s="32"/>
      <c r="M12" s="89"/>
    </row>
    <row r="13" spans="1:13" ht="12.75">
      <c r="A13" s="92">
        <v>37043</v>
      </c>
      <c r="B13" s="94"/>
      <c r="C13" s="392"/>
      <c r="D13" s="32">
        <v>0</v>
      </c>
      <c r="E13" s="34">
        <f>D13*E$6</f>
        <v>0</v>
      </c>
      <c r="F13" s="34">
        <f>D13*16%*F$6-E13</f>
        <v>0</v>
      </c>
      <c r="G13" s="34">
        <f>D13*12%*G$6</f>
        <v>0</v>
      </c>
      <c r="H13" s="34">
        <f>D13*H$6</f>
        <v>0</v>
      </c>
      <c r="I13" s="34">
        <f>D13*I$6</f>
        <v>0</v>
      </c>
      <c r="J13" s="34">
        <f>D13*J$6</f>
        <v>0</v>
      </c>
      <c r="K13" s="35">
        <f>(G$28+G$29)*K$6</f>
        <v>0</v>
      </c>
      <c r="L13" s="32"/>
      <c r="M13" s="89"/>
    </row>
    <row r="14" spans="1:13" ht="12.75">
      <c r="A14" s="785" t="s">
        <v>627</v>
      </c>
      <c r="B14" s="786"/>
      <c r="C14" s="392"/>
      <c r="D14" s="33">
        <f aca="true" t="shared" si="1" ref="D14:K14">SUM(D11:D13)</f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6"/>
      <c r="M14" s="89"/>
    </row>
    <row r="15" spans="1:13" ht="12.75">
      <c r="A15" s="92">
        <v>37073</v>
      </c>
      <c r="B15" s="94"/>
      <c r="C15" s="392"/>
      <c r="D15" s="32">
        <v>0</v>
      </c>
      <c r="E15" s="34">
        <f>D15*E$6</f>
        <v>0</v>
      </c>
      <c r="F15" s="34">
        <f>D15*16%*F$6-E15</f>
        <v>0</v>
      </c>
      <c r="G15" s="34">
        <f>D15*12%*G$6</f>
        <v>0</v>
      </c>
      <c r="H15" s="34">
        <f>D15*H$6</f>
        <v>0</v>
      </c>
      <c r="I15" s="34">
        <f>D15*I$6</f>
        <v>0</v>
      </c>
      <c r="J15" s="34">
        <f>D15*J$6</f>
        <v>0</v>
      </c>
      <c r="K15" s="35">
        <f>(H$28+H$29)*K$6</f>
        <v>0</v>
      </c>
      <c r="L15" s="32"/>
      <c r="M15" s="89"/>
    </row>
    <row r="16" spans="1:13" ht="12.75">
      <c r="A16" s="92">
        <v>37104</v>
      </c>
      <c r="B16" s="94"/>
      <c r="C16" s="392"/>
      <c r="D16" s="32">
        <v>0</v>
      </c>
      <c r="E16" s="34">
        <f>D16*E$6</f>
        <v>0</v>
      </c>
      <c r="F16" s="34">
        <f>D16*16%*F$6-E16</f>
        <v>0</v>
      </c>
      <c r="G16" s="34">
        <f>D16*12%*G$6</f>
        <v>0</v>
      </c>
      <c r="H16" s="34">
        <f>D16*H$6</f>
        <v>0</v>
      </c>
      <c r="I16" s="34">
        <f>D16*I$6</f>
        <v>0</v>
      </c>
      <c r="J16" s="34">
        <f>D16*J$6</f>
        <v>0</v>
      </c>
      <c r="K16" s="35">
        <f>(I$28+I$29)*K$6</f>
        <v>0</v>
      </c>
      <c r="L16" s="32"/>
      <c r="M16" s="89"/>
    </row>
    <row r="17" spans="1:13" ht="12.75">
      <c r="A17" s="92">
        <v>37135</v>
      </c>
      <c r="B17" s="94"/>
      <c r="C17" s="392"/>
      <c r="D17" s="32">
        <v>0</v>
      </c>
      <c r="E17" s="34">
        <f>D17*E$6</f>
        <v>0</v>
      </c>
      <c r="F17" s="34">
        <f>D17*16%*F$6-E17</f>
        <v>0</v>
      </c>
      <c r="G17" s="34">
        <f>D17*12%*G$6</f>
        <v>0</v>
      </c>
      <c r="H17" s="34">
        <f>D17*H$6</f>
        <v>0</v>
      </c>
      <c r="I17" s="34">
        <f>D17*I$6</f>
        <v>0</v>
      </c>
      <c r="J17" s="34">
        <f>D17*J$6</f>
        <v>0</v>
      </c>
      <c r="K17" s="35">
        <f>(J$28+J$29)*K$6</f>
        <v>0</v>
      </c>
      <c r="L17" s="32"/>
      <c r="M17" s="89"/>
    </row>
    <row r="18" spans="1:13" ht="12.75">
      <c r="A18" s="785" t="s">
        <v>627</v>
      </c>
      <c r="B18" s="786"/>
      <c r="C18" s="392"/>
      <c r="D18" s="33">
        <f aca="true" t="shared" si="2" ref="D18:K18">SUM(D15:D17)</f>
        <v>0</v>
      </c>
      <c r="E18" s="33">
        <f t="shared" si="2"/>
        <v>0</v>
      </c>
      <c r="F18" s="33">
        <f t="shared" si="2"/>
        <v>0</v>
      </c>
      <c r="G18" s="33">
        <f t="shared" si="2"/>
        <v>0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6"/>
      <c r="M18" s="89"/>
    </row>
    <row r="19" spans="1:13" ht="12.75">
      <c r="A19" s="92">
        <v>37165</v>
      </c>
      <c r="B19" s="94"/>
      <c r="C19" s="392"/>
      <c r="D19" s="32">
        <v>0</v>
      </c>
      <c r="E19" s="34">
        <f>D19*E$6</f>
        <v>0</v>
      </c>
      <c r="F19" s="34">
        <f>D19*16%*F$6-E19</f>
        <v>0</v>
      </c>
      <c r="G19" s="34">
        <f>D19*12%*G$6</f>
        <v>0</v>
      </c>
      <c r="H19" s="34">
        <f>D19*H$6</f>
        <v>0</v>
      </c>
      <c r="I19" s="34">
        <f>D19*I$6</f>
        <v>0</v>
      </c>
      <c r="J19" s="34">
        <f>D19*J$6</f>
        <v>0</v>
      </c>
      <c r="K19" s="35">
        <f>(K$28+K$29)*K$6</f>
        <v>0</v>
      </c>
      <c r="L19" s="32"/>
      <c r="M19" s="89"/>
    </row>
    <row r="20" spans="1:13" ht="12.75">
      <c r="A20" s="92">
        <v>37196</v>
      </c>
      <c r="B20" s="94"/>
      <c r="C20" s="392"/>
      <c r="D20" s="32">
        <v>0</v>
      </c>
      <c r="E20" s="34">
        <f>D20*E$6</f>
        <v>0</v>
      </c>
      <c r="F20" s="34">
        <f>D20*16%*F$6-E20</f>
        <v>0</v>
      </c>
      <c r="G20" s="34">
        <f>D20*12%*G$6</f>
        <v>0</v>
      </c>
      <c r="H20" s="34">
        <f>D20*H$6</f>
        <v>0</v>
      </c>
      <c r="I20" s="34">
        <f>D20*I$6</f>
        <v>0</v>
      </c>
      <c r="J20" s="34">
        <f>D20*J$6</f>
        <v>0</v>
      </c>
      <c r="K20" s="35">
        <f>(L$28+L$29)*K$6</f>
        <v>0</v>
      </c>
      <c r="L20" s="32"/>
      <c r="M20" s="89"/>
    </row>
    <row r="21" spans="1:13" ht="12.75">
      <c r="A21" s="92">
        <v>37226</v>
      </c>
      <c r="B21" s="94"/>
      <c r="C21" s="392"/>
      <c r="D21" s="32">
        <v>0</v>
      </c>
      <c r="E21" s="34">
        <f>D21*E$6</f>
        <v>0</v>
      </c>
      <c r="F21" s="34">
        <f>D21*16%*F$6-E21</f>
        <v>0</v>
      </c>
      <c r="G21" s="34">
        <f>D21*12%*G$6</f>
        <v>0</v>
      </c>
      <c r="H21" s="34">
        <f>D21*H$6</f>
        <v>0</v>
      </c>
      <c r="I21" s="34">
        <f>D21*I$6</f>
        <v>0</v>
      </c>
      <c r="J21" s="34">
        <f>D21*J$6</f>
        <v>0</v>
      </c>
      <c r="K21" s="35">
        <f>(M$28+M$29)*K$6</f>
        <v>0</v>
      </c>
      <c r="L21" s="32"/>
      <c r="M21" s="89"/>
    </row>
    <row r="22" spans="1:13" ht="12.75">
      <c r="A22" s="785" t="s">
        <v>627</v>
      </c>
      <c r="B22" s="786"/>
      <c r="C22" s="37"/>
      <c r="D22" s="33">
        <f aca="true" t="shared" si="3" ref="D22:K22">SUM(D19:D21)</f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6"/>
      <c r="M22" s="89"/>
    </row>
    <row r="23" spans="1:13" ht="12.75">
      <c r="A23" s="787" t="s">
        <v>1121</v>
      </c>
      <c r="B23" s="788"/>
      <c r="C23" s="37"/>
      <c r="D23" s="90">
        <f aca="true" t="shared" si="4" ref="D23:K23">SUM(D10+D14+D18+D22)</f>
        <v>40000</v>
      </c>
      <c r="E23" s="101">
        <f t="shared" si="4"/>
        <v>600</v>
      </c>
      <c r="F23" s="101">
        <f t="shared" si="4"/>
        <v>360</v>
      </c>
      <c r="G23" s="101">
        <f t="shared" si="4"/>
        <v>432</v>
      </c>
      <c r="H23" s="101">
        <f t="shared" si="4"/>
        <v>1200</v>
      </c>
      <c r="I23" s="101">
        <f t="shared" si="4"/>
        <v>260</v>
      </c>
      <c r="J23" s="101">
        <f t="shared" si="4"/>
        <v>800</v>
      </c>
      <c r="K23" s="101">
        <f t="shared" si="4"/>
        <v>54</v>
      </c>
      <c r="L23" s="90"/>
      <c r="M23" s="89"/>
    </row>
    <row r="24" spans="1:13" ht="12.75">
      <c r="A24" s="6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89"/>
    </row>
    <row r="25" spans="1:13" ht="12.75">
      <c r="A25" s="66"/>
      <c r="B25" s="778" t="s">
        <v>590</v>
      </c>
      <c r="C25" s="778"/>
      <c r="D25" s="778"/>
      <c r="E25" s="778"/>
      <c r="F25" s="37"/>
      <c r="G25" s="37"/>
      <c r="H25" s="37"/>
      <c r="I25" s="37"/>
      <c r="J25" s="37"/>
      <c r="K25" s="37"/>
      <c r="L25" s="37"/>
      <c r="M25" s="89"/>
    </row>
    <row r="26" spans="1:13" ht="12.75">
      <c r="A26" s="394" t="s">
        <v>591</v>
      </c>
      <c r="B26" s="395" t="s">
        <v>592</v>
      </c>
      <c r="C26" s="395" t="s">
        <v>593</v>
      </c>
      <c r="D26" s="395" t="s">
        <v>594</v>
      </c>
      <c r="E26" s="395" t="s">
        <v>595</v>
      </c>
      <c r="F26" s="395" t="s">
        <v>596</v>
      </c>
      <c r="G26" s="395" t="s">
        <v>597</v>
      </c>
      <c r="H26" s="395" t="s">
        <v>598</v>
      </c>
      <c r="I26" s="395" t="s">
        <v>599</v>
      </c>
      <c r="J26" s="395" t="s">
        <v>600</v>
      </c>
      <c r="K26" s="395" t="s">
        <v>601</v>
      </c>
      <c r="L26" s="395" t="s">
        <v>602</v>
      </c>
      <c r="M26" s="396" t="s">
        <v>603</v>
      </c>
    </row>
    <row r="27" spans="1:13" ht="12.75">
      <c r="A27" s="95" t="s">
        <v>604</v>
      </c>
      <c r="B27" s="33">
        <f>SUM(B28:B42)</f>
        <v>9838</v>
      </c>
      <c r="C27" s="33">
        <f aca="true" t="shared" si="5" ref="C27:L27">SUM(C28:C42)</f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102">
        <f>SUM(M28:M42)</f>
        <v>0</v>
      </c>
    </row>
    <row r="28" spans="1:13" ht="12.75">
      <c r="A28" s="97" t="s">
        <v>605</v>
      </c>
      <c r="B28" s="32">
        <v>180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58">
        <v>0</v>
      </c>
    </row>
    <row r="29" spans="1:13" ht="12.75">
      <c r="A29" s="97" t="s">
        <v>606</v>
      </c>
      <c r="B29" s="32">
        <v>180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58">
        <v>0</v>
      </c>
    </row>
    <row r="30" spans="1:13" ht="12.75">
      <c r="A30" s="97" t="s">
        <v>321</v>
      </c>
      <c r="B30" s="32">
        <v>2500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58">
        <v>0</v>
      </c>
    </row>
    <row r="31" spans="1:13" ht="12.75">
      <c r="A31" s="97" t="s">
        <v>621</v>
      </c>
      <c r="B31" s="32">
        <v>600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58">
        <v>0</v>
      </c>
    </row>
    <row r="32" spans="1:13" ht="12.75">
      <c r="A32" s="97" t="s">
        <v>622</v>
      </c>
      <c r="B32" s="32">
        <v>450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58">
        <v>0</v>
      </c>
    </row>
    <row r="33" spans="1:13" ht="12.75">
      <c r="A33" s="97" t="s">
        <v>623</v>
      </c>
      <c r="B33" s="32">
        <v>750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58">
        <v>0</v>
      </c>
    </row>
    <row r="34" spans="1:13" ht="12.75">
      <c r="A34" s="97" t="s">
        <v>303</v>
      </c>
      <c r="B34" s="32">
        <v>150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58">
        <v>0</v>
      </c>
    </row>
    <row r="35" spans="1:13" ht="12.75">
      <c r="A35" s="97" t="s">
        <v>578</v>
      </c>
      <c r="B35" s="32">
        <v>120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58">
        <v>0</v>
      </c>
    </row>
    <row r="36" spans="1:13" ht="12.75">
      <c r="A36" s="97" t="s">
        <v>624</v>
      </c>
      <c r="B36" s="32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58">
        <v>0</v>
      </c>
    </row>
    <row r="37" spans="1:13" ht="12.75">
      <c r="A37" s="97" t="s">
        <v>662</v>
      </c>
      <c r="B37" s="32">
        <v>180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58">
        <v>0</v>
      </c>
    </row>
    <row r="38" spans="1:13" ht="12.75">
      <c r="A38" s="97" t="s">
        <v>471</v>
      </c>
      <c r="B38" s="32">
        <v>450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58">
        <v>0</v>
      </c>
    </row>
    <row r="39" spans="1:13" ht="12.75">
      <c r="A39" s="97" t="s">
        <v>1080</v>
      </c>
      <c r="B39" s="32">
        <v>60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58">
        <v>0</v>
      </c>
    </row>
    <row r="40" spans="1:13" ht="12.75">
      <c r="A40" s="97" t="s">
        <v>367</v>
      </c>
      <c r="B40" s="32">
        <v>40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58">
        <v>0</v>
      </c>
    </row>
    <row r="41" spans="1:13" ht="12.75">
      <c r="A41" s="97" t="s">
        <v>628</v>
      </c>
      <c r="B41" s="35">
        <f>(D7*16%-F7-G7-H7-I7)*$B$43</f>
        <v>3318.4</v>
      </c>
      <c r="C41" s="35">
        <f>(D8*16%-F8-G8-H8-I8)*$B$43</f>
        <v>0</v>
      </c>
      <c r="D41" s="35">
        <f>(D$9*16%-$F9-$G9-$H9-$I9)*$B43</f>
        <v>0</v>
      </c>
      <c r="E41" s="35">
        <f>(D11*16%-F11-G11-H11-I11)*$B$43</f>
        <v>0</v>
      </c>
      <c r="F41" s="35">
        <f>(D12*16%-F12-G12-H12-I12)*$B$43</f>
        <v>0</v>
      </c>
      <c r="G41" s="35">
        <f>(D13*16%-F13-G13-H13-I13)*$B$43</f>
        <v>0</v>
      </c>
      <c r="H41" s="35">
        <f>(D15*16%-F15-G15-H15-I15)*$B$43</f>
        <v>0</v>
      </c>
      <c r="I41" s="35">
        <f>(D16*16%-F16-G16-H16-I17)*$B$43</f>
        <v>0</v>
      </c>
      <c r="J41" s="35">
        <f>(D17*16%-F17-G17-H17-I17)*$B$43</f>
        <v>0</v>
      </c>
      <c r="K41" s="35">
        <f>(D19*16%-F19-G19-H19-I19)*$B$43</f>
        <v>0</v>
      </c>
      <c r="L41" s="35">
        <f>(D20*16%-F20-G20-H20-I20)*$B$43</f>
        <v>0</v>
      </c>
      <c r="M41" s="393">
        <f>(D21*16%-F21-G21-H21-I21)*$B$43</f>
        <v>0</v>
      </c>
    </row>
    <row r="42" spans="1:13" ht="12.75">
      <c r="A42" s="97" t="s">
        <v>629</v>
      </c>
      <c r="B42" s="35">
        <f>(D7*16%-F7-G7-H7-I7)*B44</f>
        <v>829.6</v>
      </c>
      <c r="C42" s="35">
        <f>(D8*16%-F8-G8-H8-I8)*$B44</f>
        <v>0</v>
      </c>
      <c r="D42" s="35">
        <f>(D$9*16%-$F9-$G9-$H9-$I9)*$B44</f>
        <v>0</v>
      </c>
      <c r="E42" s="35">
        <f>(D11*16%-F11-G11-H11-I11)*$B$44</f>
        <v>0</v>
      </c>
      <c r="F42" s="35">
        <f>(D12*16%-F12-G12-H12-I12)*$B$44</f>
        <v>0</v>
      </c>
      <c r="G42" s="35">
        <f>(D13*16%-F13-G13-H13-I13)*$B$44</f>
        <v>0</v>
      </c>
      <c r="H42" s="35">
        <f>(D15*16%-F15-G15-H15-I15)*$B$44</f>
        <v>0</v>
      </c>
      <c r="I42" s="35">
        <f>(D16*16%-F16-G16-H16-I16)*$B$44</f>
        <v>0</v>
      </c>
      <c r="J42" s="35">
        <f>(D17*16%-F17-G17-H17-I17)*$B$44</f>
        <v>0</v>
      </c>
      <c r="K42" s="35">
        <f>(D19*16%-F19-G19-H19-I19)*$B$44</f>
        <v>0</v>
      </c>
      <c r="L42" s="35">
        <f>(D20*16%-F20-G20-H20-I20)*$B$44</f>
        <v>0</v>
      </c>
      <c r="M42" s="393">
        <f>(D21*16%-F21-G21-H21-I21)*$B$44</f>
        <v>0</v>
      </c>
    </row>
    <row r="43" spans="1:13" ht="12.75">
      <c r="A43" s="198" t="s">
        <v>649</v>
      </c>
      <c r="B43" s="197">
        <v>0.8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58"/>
    </row>
    <row r="44" spans="1:13" ht="12.75">
      <c r="A44" s="198" t="s">
        <v>650</v>
      </c>
      <c r="B44" s="197">
        <v>0.2</v>
      </c>
      <c r="C44" s="37"/>
      <c r="D44" s="32"/>
      <c r="E44" s="32"/>
      <c r="F44" s="32"/>
      <c r="G44" s="32"/>
      <c r="H44" s="32"/>
      <c r="I44" s="32"/>
      <c r="J44" s="32"/>
      <c r="K44" s="32"/>
      <c r="L44" s="32"/>
      <c r="M44" s="58"/>
    </row>
    <row r="45" spans="1:13" ht="12.75">
      <c r="A45" s="6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58"/>
    </row>
    <row r="46" spans="1:13" ht="12.75">
      <c r="A46" s="66"/>
      <c r="B46" s="32"/>
      <c r="C46" s="32"/>
      <c r="D46" s="32"/>
      <c r="E46" s="32"/>
      <c r="F46" s="32"/>
      <c r="G46" s="37"/>
      <c r="H46" s="37"/>
      <c r="I46" s="37"/>
      <c r="J46" s="32"/>
      <c r="K46" s="32"/>
      <c r="L46" s="32"/>
      <c r="M46" s="58"/>
    </row>
    <row r="47" spans="1:13" ht="12.75">
      <c r="A47" s="97" t="s">
        <v>605</v>
      </c>
      <c r="B47" s="35">
        <f>SUM(B28:M28)</f>
        <v>180</v>
      </c>
      <c r="C47" s="32"/>
      <c r="D47" s="98" t="s">
        <v>623</v>
      </c>
      <c r="E47" s="32"/>
      <c r="F47" s="35">
        <f>SUM(B33:M33)</f>
        <v>750</v>
      </c>
      <c r="G47" s="98" t="s">
        <v>471</v>
      </c>
      <c r="H47" s="32"/>
      <c r="I47" s="35">
        <f>SUM(B38:M38)</f>
        <v>450</v>
      </c>
      <c r="J47" s="32"/>
      <c r="K47" s="32"/>
      <c r="L47" s="32"/>
      <c r="M47" s="58"/>
    </row>
    <row r="48" spans="1:13" ht="12.75">
      <c r="A48" s="97" t="s">
        <v>606</v>
      </c>
      <c r="B48" s="35">
        <f>SUM(B29:M29)</f>
        <v>180</v>
      </c>
      <c r="C48" s="32"/>
      <c r="D48" s="98" t="s">
        <v>303</v>
      </c>
      <c r="E48" s="32"/>
      <c r="F48" s="35">
        <f>SUM(B34:M34)</f>
        <v>150</v>
      </c>
      <c r="G48" s="98" t="s">
        <v>1080</v>
      </c>
      <c r="H48" s="32"/>
      <c r="I48" s="35">
        <f>SUM(B39:M39)</f>
        <v>60</v>
      </c>
      <c r="J48" s="32"/>
      <c r="K48" s="32"/>
      <c r="L48" s="32"/>
      <c r="M48" s="58"/>
    </row>
    <row r="49" spans="1:13" ht="12.75">
      <c r="A49" s="97" t="s">
        <v>321</v>
      </c>
      <c r="B49" s="35">
        <f>SUM(B30:M30)</f>
        <v>2500</v>
      </c>
      <c r="C49" s="32"/>
      <c r="D49" s="98" t="s">
        <v>578</v>
      </c>
      <c r="E49" s="32"/>
      <c r="F49" s="35">
        <f>SUM(B35:M35)</f>
        <v>120</v>
      </c>
      <c r="G49" s="98" t="s">
        <v>367</v>
      </c>
      <c r="H49" s="32"/>
      <c r="I49" s="35">
        <f>SUM(B40:M40)</f>
        <v>40</v>
      </c>
      <c r="J49" s="32"/>
      <c r="K49" s="32"/>
      <c r="L49" s="32"/>
      <c r="M49" s="58"/>
    </row>
    <row r="50" spans="1:13" ht="12.75">
      <c r="A50" s="97" t="s">
        <v>621</v>
      </c>
      <c r="B50" s="35">
        <f>SUM(B31:M31)</f>
        <v>600</v>
      </c>
      <c r="C50" s="32"/>
      <c r="D50" s="98" t="s">
        <v>624</v>
      </c>
      <c r="E50" s="32"/>
      <c r="F50" s="35">
        <f>SUM(B36:M36)</f>
        <v>30</v>
      </c>
      <c r="G50" s="98" t="s">
        <v>630</v>
      </c>
      <c r="H50" s="37"/>
      <c r="I50" s="35">
        <f>SUM(B41:M41)</f>
        <v>3318.4</v>
      </c>
      <c r="J50" s="32"/>
      <c r="K50" s="32"/>
      <c r="L50" s="32"/>
      <c r="M50" s="58"/>
    </row>
    <row r="51" spans="1:13" ht="12.75">
      <c r="A51" s="97" t="s">
        <v>622</v>
      </c>
      <c r="B51" s="35">
        <f>SUM(B32:M32)</f>
        <v>450</v>
      </c>
      <c r="C51" s="32"/>
      <c r="D51" s="98" t="s">
        <v>632</v>
      </c>
      <c r="E51" s="32"/>
      <c r="F51" s="35">
        <f>SUM(B37:M37)</f>
        <v>180</v>
      </c>
      <c r="G51" s="98" t="s">
        <v>631</v>
      </c>
      <c r="H51" s="32"/>
      <c r="I51" s="35">
        <f>SUM(B42:M42)</f>
        <v>829.6</v>
      </c>
      <c r="J51" s="32"/>
      <c r="K51" s="32"/>
      <c r="L51" s="32"/>
      <c r="M51" s="58"/>
    </row>
    <row r="52" spans="1:13" ht="12.75">
      <c r="A52" s="97"/>
      <c r="B52" s="35"/>
      <c r="C52" s="32"/>
      <c r="D52" s="98"/>
      <c r="E52" s="32"/>
      <c r="F52" s="35"/>
      <c r="G52" s="98"/>
      <c r="H52" s="32"/>
      <c r="I52" s="35"/>
      <c r="J52" s="32"/>
      <c r="K52" s="32"/>
      <c r="L52" s="32"/>
      <c r="M52" s="58"/>
    </row>
    <row r="53" spans="1:13" ht="12.75">
      <c r="A53" s="97"/>
      <c r="B53" s="345" t="s">
        <v>348</v>
      </c>
      <c r="C53" s="345"/>
      <c r="D53" s="343">
        <v>0</v>
      </c>
      <c r="E53" s="32"/>
      <c r="F53" s="345" t="s">
        <v>349</v>
      </c>
      <c r="G53" s="345"/>
      <c r="H53" s="344">
        <v>0</v>
      </c>
      <c r="I53" s="35"/>
      <c r="J53" s="345" t="s">
        <v>350</v>
      </c>
      <c r="K53" s="37"/>
      <c r="L53" s="32">
        <v>0</v>
      </c>
      <c r="M53" s="58"/>
    </row>
    <row r="54" spans="1:13" ht="12.75">
      <c r="A54" s="66"/>
      <c r="B54" s="32"/>
      <c r="C54" s="32"/>
      <c r="D54" s="32"/>
      <c r="E54" s="32"/>
      <c r="F54" s="32"/>
      <c r="G54" s="37"/>
      <c r="H54" s="37"/>
      <c r="I54" s="37"/>
      <c r="J54" s="32"/>
      <c r="K54" s="32"/>
      <c r="L54" s="32"/>
      <c r="M54" s="58"/>
    </row>
    <row r="55" spans="1:13" ht="15.75">
      <c r="A55" s="66"/>
      <c r="B55" s="345" t="s">
        <v>663</v>
      </c>
      <c r="C55" s="345"/>
      <c r="D55" s="346">
        <f>SUM(B27:M27)</f>
        <v>9838</v>
      </c>
      <c r="E55" s="347" t="s">
        <v>664</v>
      </c>
      <c r="F55" s="345"/>
      <c r="G55" s="331"/>
      <c r="H55" s="346">
        <f>D23-D55</f>
        <v>30162</v>
      </c>
      <c r="I55" s="332"/>
      <c r="J55" s="32"/>
      <c r="K55" s="32"/>
      <c r="L55" s="32"/>
      <c r="M55" s="58"/>
    </row>
    <row r="56" spans="1:13" ht="13.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99"/>
    </row>
    <row r="58" ht="12.75">
      <c r="A58" s="66"/>
    </row>
    <row r="59" spans="1:11" ht="15.75">
      <c r="A59" s="791"/>
      <c r="B59" s="792"/>
      <c r="C59" s="793"/>
      <c r="D59" s="793"/>
      <c r="E59" s="794"/>
      <c r="F59" s="794"/>
      <c r="G59" s="794"/>
      <c r="H59" s="795"/>
      <c r="I59" s="793"/>
      <c r="J59" s="32"/>
      <c r="K59" s="32"/>
    </row>
  </sheetData>
  <sheetProtection/>
  <mergeCells count="16">
    <mergeCell ref="A14:B14"/>
    <mergeCell ref="A18:B18"/>
    <mergeCell ref="A59:B59"/>
    <mergeCell ref="C59:D59"/>
    <mergeCell ref="E59:G59"/>
    <mergeCell ref="H59:I59"/>
    <mergeCell ref="B25:E25"/>
    <mergeCell ref="C2:E2"/>
    <mergeCell ref="C3:E3"/>
    <mergeCell ref="L5:L6"/>
    <mergeCell ref="D5:D6"/>
    <mergeCell ref="A5:A6"/>
    <mergeCell ref="A10:B10"/>
    <mergeCell ref="A23:B23"/>
    <mergeCell ref="A22:B22"/>
    <mergeCell ref="B5:B6"/>
  </mergeCells>
  <printOptions/>
  <pageMargins left="0.787401575" right="0.787401575" top="0.984251969" bottom="0.984251969" header="0.492125985" footer="0.492125985"/>
  <pageSetup fitToHeight="2" fitToWidth="1" horizontalDpi="120" verticalDpi="120" orientation="landscape" scale="7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9"/>
  <dimension ref="A2:C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4.57421875" style="0" customWidth="1"/>
    <col min="2" max="2" width="14.421875" style="495" customWidth="1"/>
    <col min="3" max="3" width="14.421875" style="0" customWidth="1"/>
  </cols>
  <sheetData>
    <row r="1" ht="12.75"/>
    <row r="2" ht="15.75">
      <c r="A2" t="s">
        <v>744</v>
      </c>
    </row>
    <row r="3" ht="15.75">
      <c r="A3" s="496" t="s">
        <v>745</v>
      </c>
    </row>
    <row r="4" spans="1:2" ht="13.5" thickBot="1">
      <c r="A4" t="s">
        <v>746</v>
      </c>
      <c r="B4" s="497" t="s">
        <v>747</v>
      </c>
    </row>
    <row r="5" spans="1:2" ht="12.75">
      <c r="A5" t="s">
        <v>748</v>
      </c>
      <c r="B5" s="498">
        <v>54000</v>
      </c>
    </row>
    <row r="6" spans="1:2" ht="12.75">
      <c r="A6" t="s">
        <v>749</v>
      </c>
      <c r="B6" s="499">
        <v>32</v>
      </c>
    </row>
    <row r="7" spans="1:2" ht="12.75">
      <c r="A7" t="s">
        <v>750</v>
      </c>
      <c r="B7" s="499">
        <v>450</v>
      </c>
    </row>
    <row r="8" spans="1:2" ht="12.75">
      <c r="A8" t="s">
        <v>751</v>
      </c>
      <c r="B8" s="499">
        <v>0</v>
      </c>
    </row>
    <row r="9" spans="1:2" ht="12.75">
      <c r="A9" t="s">
        <v>752</v>
      </c>
      <c r="B9" s="499">
        <v>0</v>
      </c>
    </row>
    <row r="10" spans="1:2" ht="12.75">
      <c r="A10" t="s">
        <v>753</v>
      </c>
      <c r="B10" s="499">
        <v>0</v>
      </c>
    </row>
    <row r="11" spans="1:2" ht="12.75">
      <c r="A11" t="s">
        <v>754</v>
      </c>
      <c r="B11" s="499">
        <v>0</v>
      </c>
    </row>
    <row r="12" spans="1:2" ht="12.75">
      <c r="A12" t="s">
        <v>755</v>
      </c>
      <c r="B12" s="499">
        <v>0</v>
      </c>
    </row>
    <row r="13" spans="1:2" ht="13.5" thickBot="1">
      <c r="A13" t="s">
        <v>756</v>
      </c>
      <c r="B13" s="500">
        <v>0</v>
      </c>
    </row>
    <row r="14" spans="1:3" ht="12.75">
      <c r="A14" t="s">
        <v>757</v>
      </c>
      <c r="C14" s="501">
        <f>B5+B6-SUM(B7:B13)</f>
        <v>53582</v>
      </c>
    </row>
    <row r="15" spans="1:3" ht="13.5" thickBot="1">
      <c r="A15" t="s">
        <v>758</v>
      </c>
      <c r="C15" s="501"/>
    </row>
    <row r="16" spans="1:2" ht="12.75">
      <c r="A16" t="s">
        <v>759</v>
      </c>
      <c r="B16" s="498">
        <v>0</v>
      </c>
    </row>
    <row r="17" spans="1:2" ht="12.75">
      <c r="A17" t="s">
        <v>760</v>
      </c>
      <c r="B17" s="499">
        <v>0</v>
      </c>
    </row>
    <row r="18" spans="1:2" ht="12.75">
      <c r="A18" t="s">
        <v>761</v>
      </c>
      <c r="B18" s="499">
        <v>3200</v>
      </c>
    </row>
    <row r="19" spans="1:2" ht="12.75">
      <c r="A19" t="s">
        <v>762</v>
      </c>
      <c r="B19" s="499">
        <v>0</v>
      </c>
    </row>
    <row r="20" spans="1:2" ht="12.75">
      <c r="A20" t="s">
        <v>303</v>
      </c>
      <c r="B20" s="499">
        <v>650</v>
      </c>
    </row>
    <row r="21" spans="1:2" ht="12.75">
      <c r="A21" t="s">
        <v>763</v>
      </c>
      <c r="B21" s="499">
        <v>6500</v>
      </c>
    </row>
    <row r="22" spans="1:2" ht="12.75">
      <c r="A22" t="s">
        <v>470</v>
      </c>
      <c r="B22" s="499">
        <v>125</v>
      </c>
    </row>
    <row r="23" spans="1:2" ht="12.75">
      <c r="A23" t="s">
        <v>764</v>
      </c>
      <c r="B23" s="499">
        <v>450</v>
      </c>
    </row>
    <row r="24" spans="1:2" ht="13.5" thickBot="1">
      <c r="A24" t="s">
        <v>765</v>
      </c>
      <c r="B24" s="500">
        <v>120</v>
      </c>
    </row>
    <row r="25" spans="1:3" ht="12.75">
      <c r="A25" t="s">
        <v>766</v>
      </c>
      <c r="C25" s="501">
        <f>SUM(B16:B24)</f>
        <v>11045</v>
      </c>
    </row>
    <row r="26" spans="1:3" ht="12.75">
      <c r="A26" t="s">
        <v>767</v>
      </c>
      <c r="C26" s="501">
        <f>C14-C25</f>
        <v>42537</v>
      </c>
    </row>
    <row r="27" spans="1:3" ht="13.5" thickBot="1">
      <c r="A27" t="s">
        <v>768</v>
      </c>
      <c r="C27" s="501">
        <f>C26*1.65%</f>
        <v>701.86</v>
      </c>
    </row>
    <row r="28" spans="1:2" ht="13.5" thickBot="1">
      <c r="A28" s="502" t="s">
        <v>769</v>
      </c>
      <c r="B28" s="503">
        <v>0</v>
      </c>
    </row>
    <row r="29" spans="1:3" ht="13.5" thickBot="1">
      <c r="A29" t="s">
        <v>770</v>
      </c>
      <c r="C29" s="501">
        <f>B28*1.15%</f>
        <v>0</v>
      </c>
    </row>
    <row r="30" spans="1:2" ht="13.5" thickBot="1">
      <c r="A30" t="s">
        <v>771</v>
      </c>
      <c r="B30" s="503">
        <v>0</v>
      </c>
    </row>
    <row r="31" spans="1:3" ht="12.75">
      <c r="A31" t="s">
        <v>772</v>
      </c>
      <c r="C31" s="501">
        <f>B30/12*0.65%</f>
        <v>0</v>
      </c>
    </row>
    <row r="32" spans="1:3" ht="13.5" thickBot="1">
      <c r="A32" t="s">
        <v>773</v>
      </c>
      <c r="C32" s="501">
        <f>C29+C31</f>
        <v>0</v>
      </c>
    </row>
    <row r="33" spans="1:3" ht="16.5" thickBot="1">
      <c r="A33" t="s">
        <v>774</v>
      </c>
      <c r="C33" s="504">
        <f>C27-C32</f>
        <v>701.86</v>
      </c>
    </row>
    <row r="34" spans="1:2" ht="12.75">
      <c r="A34" t="s">
        <v>775</v>
      </c>
      <c r="B34" s="498">
        <v>0</v>
      </c>
    </row>
    <row r="35" spans="1:2" ht="13.5" thickBot="1">
      <c r="A35" t="s">
        <v>776</v>
      </c>
      <c r="B35" s="500">
        <v>0</v>
      </c>
    </row>
    <row r="36" spans="1:3" ht="16.5" thickBot="1">
      <c r="A36" t="s">
        <v>777</v>
      </c>
      <c r="C36" s="505">
        <f>C33-SUM(B34:B35)</f>
        <v>701.86</v>
      </c>
    </row>
    <row r="37" ht="12.75"/>
    <row r="38" ht="12.75">
      <c r="A38" t="s">
        <v>1165</v>
      </c>
    </row>
    <row r="39" ht="12.75">
      <c r="A39" t="s">
        <v>1166</v>
      </c>
    </row>
    <row r="40" ht="12.75">
      <c r="A40" t="s">
        <v>1167</v>
      </c>
    </row>
    <row r="41" ht="12.75"/>
    <row r="42" ht="12.75">
      <c r="A42" t="s">
        <v>1168</v>
      </c>
    </row>
    <row r="43" ht="12.75">
      <c r="A43" t="s">
        <v>1169</v>
      </c>
    </row>
    <row r="44" ht="12.75">
      <c r="A44" t="s">
        <v>1170</v>
      </c>
    </row>
    <row r="45" ht="12.75">
      <c r="A45" t="s">
        <v>1171</v>
      </c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6"/>
  <dimension ref="A1:M95"/>
  <sheetViews>
    <sheetView zoomScalePageLayoutView="0" workbookViewId="0" topLeftCell="A1">
      <selection activeCell="B8" sqref="B8"/>
    </sheetView>
  </sheetViews>
  <sheetFormatPr defaultColWidth="7.8515625" defaultRowHeight="12.75"/>
  <cols>
    <col min="1" max="1" width="11.00390625" style="153" customWidth="1"/>
    <col min="2" max="2" width="14.28125" style="154" customWidth="1"/>
    <col min="3" max="3" width="5.00390625" style="154" customWidth="1"/>
    <col min="4" max="4" width="11.28125" style="223" bestFit="1" customWidth="1"/>
    <col min="5" max="5" width="16.8515625" style="162" customWidth="1"/>
    <col min="6" max="6" width="15.8515625" style="158" customWidth="1"/>
    <col min="7" max="7" width="14.28125" style="162" customWidth="1"/>
    <col min="8" max="8" width="4.57421875" style="104" customWidth="1"/>
    <col min="9" max="9" width="10.7109375" style="162" customWidth="1"/>
    <col min="10" max="10" width="6.00390625" style="162" customWidth="1"/>
    <col min="11" max="11" width="11.7109375" style="162" customWidth="1"/>
    <col min="12" max="12" width="14.421875" style="162" customWidth="1"/>
    <col min="13" max="16384" width="7.8515625" style="154" customWidth="1"/>
  </cols>
  <sheetData>
    <row r="1" spans="1:5" ht="14.25" thickBot="1" thickTop="1">
      <c r="A1" s="537"/>
      <c r="B1" s="538"/>
      <c r="C1" s="538"/>
      <c r="D1" s="539"/>
      <c r="E1" s="540"/>
    </row>
    <row r="2" spans="1:12" ht="13.5" thickTop="1">
      <c r="A2" s="541"/>
      <c r="B2" s="797" t="s">
        <v>1122</v>
      </c>
      <c r="C2" s="797"/>
      <c r="D2" s="797"/>
      <c r="E2" s="542"/>
      <c r="F2" s="134"/>
      <c r="G2" s="224"/>
      <c r="H2" s="258"/>
      <c r="J2" s="225" t="s">
        <v>1172</v>
      </c>
      <c r="K2" s="214"/>
      <c r="L2" s="397">
        <f>L12+L19+L34+L49</f>
        <v>2796.83</v>
      </c>
    </row>
    <row r="3" spans="1:12" ht="12.75">
      <c r="A3" s="541"/>
      <c r="B3" s="797"/>
      <c r="C3" s="797"/>
      <c r="D3" s="797"/>
      <c r="E3" s="543"/>
      <c r="F3" s="134"/>
      <c r="G3" s="224"/>
      <c r="H3" s="258"/>
      <c r="J3" s="225" t="s">
        <v>1173</v>
      </c>
      <c r="K3" s="214"/>
      <c r="L3" s="398">
        <f>L64</f>
        <v>994.93</v>
      </c>
    </row>
    <row r="4" spans="1:12" ht="12.75">
      <c r="A4" s="541"/>
      <c r="B4" s="536" t="s">
        <v>511</v>
      </c>
      <c r="C4" s="798" t="str">
        <f>Cadastro!$D$6</f>
        <v>Empresa Modelo S/A</v>
      </c>
      <c r="D4" s="798"/>
      <c r="E4" s="799"/>
      <c r="F4" s="134"/>
      <c r="G4" s="224"/>
      <c r="H4" s="258"/>
      <c r="J4" s="225" t="s">
        <v>1174</v>
      </c>
      <c r="K4" s="214"/>
      <c r="L4" s="398">
        <f>L79+L94</f>
        <v>1062.09</v>
      </c>
    </row>
    <row r="5" spans="1:12" ht="13.5" thickBot="1">
      <c r="A5" s="544"/>
      <c r="B5" s="545"/>
      <c r="C5" s="545"/>
      <c r="D5" s="546"/>
      <c r="E5" s="547"/>
      <c r="F5" s="222"/>
      <c r="G5" s="224"/>
      <c r="H5" s="258"/>
      <c r="J5" s="225" t="s">
        <v>1069</v>
      </c>
      <c r="K5" s="214"/>
      <c r="L5" s="399">
        <f>SUM(L2:L4)</f>
        <v>4853.85</v>
      </c>
    </row>
    <row r="6" ht="13.5" thickTop="1"/>
    <row r="7" spans="1:12" ht="12.75" customHeight="1">
      <c r="A7" s="349" t="s">
        <v>1123</v>
      </c>
      <c r="B7" s="350" t="s">
        <v>1119</v>
      </c>
      <c r="C7" s="350" t="s">
        <v>936</v>
      </c>
      <c r="D7" s="351" t="s">
        <v>1124</v>
      </c>
      <c r="E7" s="352" t="s">
        <v>1125</v>
      </c>
      <c r="F7" s="348" t="s">
        <v>700</v>
      </c>
      <c r="G7" s="352" t="s">
        <v>351</v>
      </c>
      <c r="H7" s="192" t="s">
        <v>701</v>
      </c>
      <c r="I7" s="353" t="s">
        <v>1126</v>
      </c>
      <c r="J7" s="353" t="s">
        <v>701</v>
      </c>
      <c r="K7" s="353" t="s">
        <v>1127</v>
      </c>
      <c r="L7" s="352" t="s">
        <v>1069</v>
      </c>
    </row>
    <row r="8" spans="1:12" ht="12.75">
      <c r="A8" s="155" t="s">
        <v>1079</v>
      </c>
      <c r="B8" s="156" t="s">
        <v>1128</v>
      </c>
      <c r="C8" s="314">
        <v>1</v>
      </c>
      <c r="D8" s="256">
        <v>37011</v>
      </c>
      <c r="E8" s="151">
        <f>Impostos!$F$10</f>
        <v>360</v>
      </c>
      <c r="F8" s="57">
        <v>0</v>
      </c>
      <c r="G8" s="151">
        <f>E8-F8</f>
        <v>360</v>
      </c>
      <c r="H8" s="259">
        <v>0.2</v>
      </c>
      <c r="I8" s="35">
        <f>G8*H8</f>
        <v>72</v>
      </c>
      <c r="J8" s="257">
        <v>0.1938</v>
      </c>
      <c r="K8" s="35">
        <f>I8*J8</f>
        <v>13.95</v>
      </c>
      <c r="L8" s="151">
        <f>G8+I8+K8</f>
        <v>445.95</v>
      </c>
    </row>
    <row r="9" spans="1:12" ht="12.75">
      <c r="A9" s="155" t="s">
        <v>1079</v>
      </c>
      <c r="B9" s="156" t="s">
        <v>1129</v>
      </c>
      <c r="C9" s="314">
        <v>1</v>
      </c>
      <c r="D9" s="256">
        <v>37102</v>
      </c>
      <c r="E9" s="151">
        <f>Impostos!$F$14</f>
        <v>0</v>
      </c>
      <c r="F9" s="57">
        <v>0</v>
      </c>
      <c r="G9" s="151">
        <f>E9-F9</f>
        <v>0</v>
      </c>
      <c r="H9" s="259">
        <v>0.2</v>
      </c>
      <c r="I9" s="35">
        <f>G9*H9</f>
        <v>0</v>
      </c>
      <c r="J9" s="257">
        <v>0.1804</v>
      </c>
      <c r="K9" s="35">
        <f>I9*J9</f>
        <v>0</v>
      </c>
      <c r="L9" s="151">
        <f>G9+I9+K9</f>
        <v>0</v>
      </c>
    </row>
    <row r="10" spans="1:12" ht="12.75">
      <c r="A10" s="155" t="s">
        <v>1079</v>
      </c>
      <c r="B10" s="156" t="s">
        <v>1130</v>
      </c>
      <c r="C10" s="314">
        <v>1</v>
      </c>
      <c r="D10" s="256">
        <v>37194</v>
      </c>
      <c r="E10" s="151">
        <f>Impostos!$F$18</f>
        <v>0</v>
      </c>
      <c r="F10" s="57">
        <v>0</v>
      </c>
      <c r="G10" s="151">
        <f>E10-F10</f>
        <v>0</v>
      </c>
      <c r="H10" s="259">
        <v>0.2</v>
      </c>
      <c r="I10" s="35">
        <f>G10*H10</f>
        <v>0</v>
      </c>
      <c r="J10" s="257">
        <v>0.1677</v>
      </c>
      <c r="K10" s="35">
        <f>I10*J10</f>
        <v>0</v>
      </c>
      <c r="L10" s="151">
        <f>G10+I10+K10</f>
        <v>0</v>
      </c>
    </row>
    <row r="11" spans="1:12" ht="12.75">
      <c r="A11" s="155" t="s">
        <v>1079</v>
      </c>
      <c r="B11" s="156" t="s">
        <v>1131</v>
      </c>
      <c r="C11" s="314">
        <v>1</v>
      </c>
      <c r="D11" s="256">
        <v>36921</v>
      </c>
      <c r="E11" s="151">
        <f>Impostos!$F$22</f>
        <v>0</v>
      </c>
      <c r="F11" s="57">
        <v>0</v>
      </c>
      <c r="G11" s="151">
        <f>E11-F11</f>
        <v>0</v>
      </c>
      <c r="H11" s="259">
        <v>0.2</v>
      </c>
      <c r="I11" s="35">
        <f>G11*H11</f>
        <v>0</v>
      </c>
      <c r="J11" s="257">
        <v>0.1527</v>
      </c>
      <c r="K11" s="35">
        <f>I11*J11</f>
        <v>0</v>
      </c>
      <c r="L11" s="151">
        <f>G11+I11+K11</f>
        <v>0</v>
      </c>
    </row>
    <row r="12" spans="2:12" ht="12.75">
      <c r="B12" s="156"/>
      <c r="C12" s="314"/>
      <c r="E12" s="160">
        <f>SUM(E8:E11)</f>
        <v>360</v>
      </c>
      <c r="F12" s="160">
        <f>SUM(F8:F11)</f>
        <v>0</v>
      </c>
      <c r="G12" s="160"/>
      <c r="H12" s="260"/>
      <c r="I12" s="33">
        <f>SUM(I8:I11)</f>
        <v>72</v>
      </c>
      <c r="J12" s="33"/>
      <c r="K12" s="33">
        <f>SUM(K8:K11)</f>
        <v>13.95</v>
      </c>
      <c r="L12" s="160">
        <f>SUM(L8:L11)</f>
        <v>445.95</v>
      </c>
    </row>
    <row r="13" spans="3:11" ht="12.75">
      <c r="C13" s="314"/>
      <c r="I13" s="161"/>
      <c r="J13" s="161"/>
      <c r="K13" s="161"/>
    </row>
    <row r="14" spans="1:12" ht="12.75">
      <c r="A14" s="349" t="s">
        <v>1123</v>
      </c>
      <c r="B14" s="350" t="s">
        <v>1119</v>
      </c>
      <c r="C14" s="350" t="s">
        <v>936</v>
      </c>
      <c r="D14" s="351" t="s">
        <v>1124</v>
      </c>
      <c r="E14" s="352" t="s">
        <v>1125</v>
      </c>
      <c r="F14" s="348" t="s">
        <v>700</v>
      </c>
      <c r="G14" s="352" t="s">
        <v>351</v>
      </c>
      <c r="H14" s="192"/>
      <c r="I14" s="353" t="s">
        <v>1126</v>
      </c>
      <c r="J14" s="353"/>
      <c r="K14" s="353" t="s">
        <v>1127</v>
      </c>
      <c r="L14" s="352" t="s">
        <v>1069</v>
      </c>
    </row>
    <row r="15" spans="1:12" ht="12.75">
      <c r="A15" s="155" t="s">
        <v>1116</v>
      </c>
      <c r="B15" s="156" t="s">
        <v>1128</v>
      </c>
      <c r="C15" s="314">
        <v>1</v>
      </c>
      <c r="D15" s="256">
        <v>37011</v>
      </c>
      <c r="E15" s="151">
        <f>Impostos!$G$10</f>
        <v>432</v>
      </c>
      <c r="F15" s="57">
        <v>0</v>
      </c>
      <c r="G15" s="151">
        <f>E15-F15</f>
        <v>432</v>
      </c>
      <c r="H15" s="259">
        <v>0.2</v>
      </c>
      <c r="I15" s="35">
        <f>G15*H15</f>
        <v>86.4</v>
      </c>
      <c r="J15" s="257">
        <v>0.1938</v>
      </c>
      <c r="K15" s="35">
        <f>I15*J15</f>
        <v>16.74</v>
      </c>
      <c r="L15" s="151">
        <f>G15+I15+K15</f>
        <v>535.14</v>
      </c>
    </row>
    <row r="16" spans="1:12" ht="12.75">
      <c r="A16" s="155" t="s">
        <v>1116</v>
      </c>
      <c r="B16" s="156" t="s">
        <v>1129</v>
      </c>
      <c r="C16" s="314">
        <v>1</v>
      </c>
      <c r="D16" s="256">
        <v>37102</v>
      </c>
      <c r="E16" s="151">
        <f>Impostos!$G$14</f>
        <v>0</v>
      </c>
      <c r="F16" s="57">
        <v>0</v>
      </c>
      <c r="G16" s="151">
        <f>E16-F16</f>
        <v>0</v>
      </c>
      <c r="H16" s="259">
        <v>0.2</v>
      </c>
      <c r="I16" s="35">
        <f>G16*H16</f>
        <v>0</v>
      </c>
      <c r="J16" s="257">
        <v>0.1804</v>
      </c>
      <c r="K16" s="35">
        <f>I16*J16</f>
        <v>0</v>
      </c>
      <c r="L16" s="151">
        <f>G16+I16+K16</f>
        <v>0</v>
      </c>
    </row>
    <row r="17" spans="1:12" ht="12.75">
      <c r="A17" s="155" t="s">
        <v>1116</v>
      </c>
      <c r="B17" s="156" t="s">
        <v>1130</v>
      </c>
      <c r="C17" s="314">
        <v>1</v>
      </c>
      <c r="D17" s="256">
        <v>37194</v>
      </c>
      <c r="E17" s="151">
        <f>Impostos!$G$18</f>
        <v>0</v>
      </c>
      <c r="F17" s="57">
        <v>0</v>
      </c>
      <c r="G17" s="151">
        <f>E17-F17</f>
        <v>0</v>
      </c>
      <c r="H17" s="259">
        <v>0.2</v>
      </c>
      <c r="I17" s="35">
        <f>G17*H17</f>
        <v>0</v>
      </c>
      <c r="J17" s="257">
        <v>0.1677</v>
      </c>
      <c r="K17" s="35">
        <f>I17*J17</f>
        <v>0</v>
      </c>
      <c r="L17" s="151">
        <f>G17+I17+K17</f>
        <v>0</v>
      </c>
    </row>
    <row r="18" spans="1:12" ht="12.75">
      <c r="A18" s="155" t="s">
        <v>1116</v>
      </c>
      <c r="B18" s="156" t="s">
        <v>1131</v>
      </c>
      <c r="C18" s="314">
        <v>1</v>
      </c>
      <c r="D18" s="256">
        <v>36921</v>
      </c>
      <c r="E18" s="151">
        <f>Impostos!$G$22</f>
        <v>0</v>
      </c>
      <c r="F18" s="57">
        <v>0</v>
      </c>
      <c r="G18" s="151">
        <f>E18-F18</f>
        <v>0</v>
      </c>
      <c r="H18" s="259">
        <v>0.2</v>
      </c>
      <c r="I18" s="35">
        <f>G18*H18</f>
        <v>0</v>
      </c>
      <c r="J18" s="257">
        <v>0.1527</v>
      </c>
      <c r="K18" s="35">
        <f>I18*J18</f>
        <v>0</v>
      </c>
      <c r="L18" s="151">
        <f>G18+I18+K18</f>
        <v>0</v>
      </c>
    </row>
    <row r="19" spans="3:12" ht="12.75">
      <c r="C19" s="314"/>
      <c r="E19" s="160">
        <f>SUM(E15:E18)</f>
        <v>432</v>
      </c>
      <c r="F19" s="160">
        <f>SUM(F15:F18)</f>
        <v>0</v>
      </c>
      <c r="G19" s="160"/>
      <c r="H19" s="260"/>
      <c r="I19" s="33">
        <f>SUM(I15:I18)</f>
        <v>86.4</v>
      </c>
      <c r="J19" s="33"/>
      <c r="K19" s="33">
        <f>SUM(K15:K18)</f>
        <v>16.74</v>
      </c>
      <c r="L19" s="160">
        <f>SUM(L15:L18)</f>
        <v>535.14</v>
      </c>
    </row>
    <row r="20" spans="3:11" ht="12.75">
      <c r="C20" s="314"/>
      <c r="E20" s="160"/>
      <c r="I20" s="161"/>
      <c r="J20" s="161"/>
      <c r="K20" s="161"/>
    </row>
    <row r="21" spans="1:13" ht="12.75">
      <c r="A21" s="349" t="s">
        <v>1123</v>
      </c>
      <c r="B21" s="350" t="s">
        <v>1119</v>
      </c>
      <c r="C21" s="350" t="s">
        <v>936</v>
      </c>
      <c r="D21" s="351" t="s">
        <v>1124</v>
      </c>
      <c r="E21" s="352" t="s">
        <v>1125</v>
      </c>
      <c r="F21" s="348" t="s">
        <v>700</v>
      </c>
      <c r="G21" s="352" t="s">
        <v>351</v>
      </c>
      <c r="H21" s="192"/>
      <c r="I21" s="353" t="s">
        <v>1126</v>
      </c>
      <c r="J21" s="353"/>
      <c r="K21" s="353" t="s">
        <v>1127</v>
      </c>
      <c r="L21" s="352" t="s">
        <v>1069</v>
      </c>
      <c r="M21" s="354"/>
    </row>
    <row r="22" spans="1:12" ht="12.75">
      <c r="A22" s="155" t="s">
        <v>1118</v>
      </c>
      <c r="B22" s="159">
        <v>36892</v>
      </c>
      <c r="C22" s="314">
        <v>1</v>
      </c>
      <c r="D22" s="256">
        <v>36937</v>
      </c>
      <c r="E22" s="151">
        <f>Impostos!$H$7</f>
        <v>1200</v>
      </c>
      <c r="F22" s="57">
        <v>0</v>
      </c>
      <c r="G22" s="151">
        <f>E22-F22</f>
        <v>1200</v>
      </c>
      <c r="H22" s="259">
        <v>0.2</v>
      </c>
      <c r="I22" s="35">
        <f>G22*H22</f>
        <v>240</v>
      </c>
      <c r="J22" s="257">
        <v>0.2183</v>
      </c>
      <c r="K22" s="35">
        <f aca="true" t="shared" si="0" ref="K22:K33">I22*J22</f>
        <v>52.39</v>
      </c>
      <c r="L22" s="151">
        <f>G22+I22+K22</f>
        <v>1492.39</v>
      </c>
    </row>
    <row r="23" spans="1:12" ht="12.75">
      <c r="A23" s="155" t="s">
        <v>1118</v>
      </c>
      <c r="B23" s="159">
        <v>36924</v>
      </c>
      <c r="C23" s="314">
        <v>1</v>
      </c>
      <c r="D23" s="256">
        <v>36965</v>
      </c>
      <c r="E23" s="151">
        <f>Impostos!$H$8</f>
        <v>0</v>
      </c>
      <c r="F23" s="57">
        <v>0</v>
      </c>
      <c r="G23" s="151">
        <f aca="true" t="shared" si="1" ref="G23:G33">E23-F23</f>
        <v>0</v>
      </c>
      <c r="H23" s="259">
        <v>0.2</v>
      </c>
      <c r="I23" s="35">
        <f aca="true" t="shared" si="2" ref="I23:I33">G23*H23</f>
        <v>0</v>
      </c>
      <c r="J23" s="257">
        <v>0.2057</v>
      </c>
      <c r="K23" s="35">
        <f t="shared" si="0"/>
        <v>0</v>
      </c>
      <c r="L23" s="151">
        <f aca="true" t="shared" si="3" ref="L23:L33">G23+I23+K23</f>
        <v>0</v>
      </c>
    </row>
    <row r="24" spans="1:12" ht="12.75">
      <c r="A24" s="155" t="s">
        <v>1118</v>
      </c>
      <c r="B24" s="159">
        <v>36953</v>
      </c>
      <c r="C24" s="314">
        <v>1</v>
      </c>
      <c r="D24" s="256">
        <v>36996</v>
      </c>
      <c r="E24" s="151">
        <f>Impostos!$H$9</f>
        <v>0</v>
      </c>
      <c r="F24" s="57">
        <v>0</v>
      </c>
      <c r="G24" s="151">
        <f t="shared" si="1"/>
        <v>0</v>
      </c>
      <c r="H24" s="259">
        <v>0.2</v>
      </c>
      <c r="I24" s="35">
        <f t="shared" si="2"/>
        <v>0</v>
      </c>
      <c r="J24" s="257">
        <v>0.1938</v>
      </c>
      <c r="K24" s="35">
        <f t="shared" si="0"/>
        <v>0</v>
      </c>
      <c r="L24" s="151">
        <f t="shared" si="3"/>
        <v>0</v>
      </c>
    </row>
    <row r="25" spans="1:12" ht="12.75">
      <c r="A25" s="155" t="s">
        <v>1118</v>
      </c>
      <c r="B25" s="159">
        <v>36985</v>
      </c>
      <c r="C25" s="314">
        <v>1</v>
      </c>
      <c r="D25" s="256">
        <v>37026</v>
      </c>
      <c r="E25" s="151">
        <f>Impostos!$H$11</f>
        <v>0</v>
      </c>
      <c r="F25" s="57">
        <v>0</v>
      </c>
      <c r="G25" s="151">
        <f t="shared" si="1"/>
        <v>0</v>
      </c>
      <c r="H25" s="259">
        <v>0.2</v>
      </c>
      <c r="I25" s="35">
        <f t="shared" si="2"/>
        <v>0</v>
      </c>
      <c r="J25" s="257">
        <v>0.1804</v>
      </c>
      <c r="K25" s="35">
        <f t="shared" si="0"/>
        <v>0</v>
      </c>
      <c r="L25" s="151">
        <f t="shared" si="3"/>
        <v>0</v>
      </c>
    </row>
    <row r="26" spans="1:12" ht="12.75">
      <c r="A26" s="155" t="s">
        <v>1118</v>
      </c>
      <c r="B26" s="159">
        <v>37016</v>
      </c>
      <c r="C26" s="314">
        <v>1</v>
      </c>
      <c r="D26" s="256">
        <v>37057</v>
      </c>
      <c r="E26" s="151">
        <f>Impostos!$H$12</f>
        <v>0</v>
      </c>
      <c r="F26" s="57">
        <v>0</v>
      </c>
      <c r="G26" s="151">
        <f t="shared" si="1"/>
        <v>0</v>
      </c>
      <c r="H26" s="259">
        <v>0.2</v>
      </c>
      <c r="I26" s="35">
        <f t="shared" si="2"/>
        <v>0</v>
      </c>
      <c r="J26" s="257">
        <v>0.1677</v>
      </c>
      <c r="K26" s="35">
        <f t="shared" si="0"/>
        <v>0</v>
      </c>
      <c r="L26" s="151">
        <f t="shared" si="3"/>
        <v>0</v>
      </c>
    </row>
    <row r="27" spans="1:12" ht="12.75">
      <c r="A27" s="155" t="s">
        <v>1118</v>
      </c>
      <c r="B27" s="159">
        <v>37048</v>
      </c>
      <c r="C27" s="314">
        <v>1</v>
      </c>
      <c r="D27" s="256">
        <v>37087</v>
      </c>
      <c r="E27" s="151">
        <f>Impostos!$H$13</f>
        <v>0</v>
      </c>
      <c r="F27" s="57">
        <v>0</v>
      </c>
      <c r="G27" s="151">
        <f t="shared" si="1"/>
        <v>0</v>
      </c>
      <c r="H27" s="259">
        <v>0.2</v>
      </c>
      <c r="I27" s="35">
        <f t="shared" si="2"/>
        <v>0</v>
      </c>
      <c r="J27" s="257">
        <v>0.1527</v>
      </c>
      <c r="K27" s="35">
        <f t="shared" si="0"/>
        <v>0</v>
      </c>
      <c r="L27" s="151">
        <f t="shared" si="3"/>
        <v>0</v>
      </c>
    </row>
    <row r="28" spans="1:12" ht="12.75">
      <c r="A28" s="155" t="s">
        <v>1118</v>
      </c>
      <c r="B28" s="159">
        <v>37079</v>
      </c>
      <c r="C28" s="314">
        <v>1</v>
      </c>
      <c r="D28" s="256">
        <v>37118</v>
      </c>
      <c r="E28" s="151">
        <f>Impostos!$H$15</f>
        <v>0</v>
      </c>
      <c r="F28" s="57">
        <v>0</v>
      </c>
      <c r="G28" s="151">
        <f t="shared" si="1"/>
        <v>0</v>
      </c>
      <c r="H28" s="259">
        <v>0.2</v>
      </c>
      <c r="I28" s="35">
        <f t="shared" si="2"/>
        <v>0</v>
      </c>
      <c r="J28" s="257">
        <v>0.1367</v>
      </c>
      <c r="K28" s="35">
        <f t="shared" si="0"/>
        <v>0</v>
      </c>
      <c r="L28" s="151">
        <f t="shared" si="3"/>
        <v>0</v>
      </c>
    </row>
    <row r="29" spans="1:12" ht="12.75">
      <c r="A29" s="155" t="s">
        <v>1118</v>
      </c>
      <c r="B29" s="159">
        <v>37111</v>
      </c>
      <c r="C29" s="314">
        <v>1</v>
      </c>
      <c r="D29" s="256">
        <v>37149</v>
      </c>
      <c r="E29" s="151">
        <f>Impostos!$H$16</f>
        <v>0</v>
      </c>
      <c r="F29" s="57">
        <v>0</v>
      </c>
      <c r="G29" s="151">
        <f t="shared" si="1"/>
        <v>0</v>
      </c>
      <c r="H29" s="259">
        <v>0.2</v>
      </c>
      <c r="I29" s="35">
        <f t="shared" si="2"/>
        <v>0</v>
      </c>
      <c r="J29" s="257">
        <v>0.1235</v>
      </c>
      <c r="K29" s="35">
        <f t="shared" si="0"/>
        <v>0</v>
      </c>
      <c r="L29" s="151">
        <f t="shared" si="3"/>
        <v>0</v>
      </c>
    </row>
    <row r="30" spans="1:12" ht="12.75">
      <c r="A30" s="155" t="s">
        <v>1118</v>
      </c>
      <c r="B30" s="159">
        <v>37143</v>
      </c>
      <c r="C30" s="314">
        <v>1</v>
      </c>
      <c r="D30" s="256">
        <v>37179</v>
      </c>
      <c r="E30" s="151">
        <f>Impostos!$H$17</f>
        <v>0</v>
      </c>
      <c r="F30" s="57">
        <v>0</v>
      </c>
      <c r="G30" s="151">
        <f t="shared" si="1"/>
        <v>0</v>
      </c>
      <c r="H30" s="259">
        <v>0.2</v>
      </c>
      <c r="I30" s="35">
        <f t="shared" si="2"/>
        <v>0</v>
      </c>
      <c r="J30" s="257">
        <v>0.1082</v>
      </c>
      <c r="K30" s="35">
        <f t="shared" si="0"/>
        <v>0</v>
      </c>
      <c r="L30" s="151">
        <f t="shared" si="3"/>
        <v>0</v>
      </c>
    </row>
    <row r="31" spans="1:12" ht="12.75">
      <c r="A31" s="155" t="s">
        <v>1118</v>
      </c>
      <c r="B31" s="159">
        <v>37174</v>
      </c>
      <c r="C31" s="314">
        <v>1</v>
      </c>
      <c r="D31" s="256">
        <v>37210</v>
      </c>
      <c r="E31" s="151">
        <f>Impostos!$H$19</f>
        <v>0</v>
      </c>
      <c r="F31" s="57">
        <v>0</v>
      </c>
      <c r="G31" s="151">
        <f t="shared" si="1"/>
        <v>0</v>
      </c>
      <c r="H31" s="259">
        <v>0.2</v>
      </c>
      <c r="I31" s="35">
        <f t="shared" si="2"/>
        <v>0</v>
      </c>
      <c r="J31" s="257">
        <v>0.0943</v>
      </c>
      <c r="K31" s="35">
        <f t="shared" si="0"/>
        <v>0</v>
      </c>
      <c r="L31" s="151">
        <f t="shared" si="3"/>
        <v>0</v>
      </c>
    </row>
    <row r="32" spans="1:12" ht="12.75">
      <c r="A32" s="155" t="s">
        <v>1118</v>
      </c>
      <c r="B32" s="159">
        <v>37206</v>
      </c>
      <c r="C32" s="314">
        <v>1</v>
      </c>
      <c r="D32" s="256">
        <v>37240</v>
      </c>
      <c r="E32" s="151">
        <f>Impostos!$G$24</f>
        <v>0</v>
      </c>
      <c r="F32" s="57">
        <v>0</v>
      </c>
      <c r="G32" s="151">
        <f t="shared" si="1"/>
        <v>0</v>
      </c>
      <c r="H32" s="259">
        <v>0.2</v>
      </c>
      <c r="I32" s="35">
        <f t="shared" si="2"/>
        <v>0</v>
      </c>
      <c r="J32" s="257">
        <v>0.0804</v>
      </c>
      <c r="K32" s="35">
        <f t="shared" si="0"/>
        <v>0</v>
      </c>
      <c r="L32" s="151">
        <f t="shared" si="3"/>
        <v>0</v>
      </c>
    </row>
    <row r="33" spans="1:12" ht="12.75">
      <c r="A33" s="155" t="s">
        <v>1118</v>
      </c>
      <c r="B33" s="159">
        <v>37237</v>
      </c>
      <c r="C33" s="314">
        <v>1</v>
      </c>
      <c r="D33" s="256">
        <v>36906</v>
      </c>
      <c r="E33" s="151">
        <f>Impostos!$G$25</f>
        <v>0</v>
      </c>
      <c r="F33" s="57">
        <v>0</v>
      </c>
      <c r="G33" s="151">
        <f t="shared" si="1"/>
        <v>0</v>
      </c>
      <c r="H33" s="259">
        <v>0.2</v>
      </c>
      <c r="I33" s="35">
        <f t="shared" si="2"/>
        <v>0</v>
      </c>
      <c r="J33" s="257">
        <v>0.0651</v>
      </c>
      <c r="K33" s="35">
        <f t="shared" si="0"/>
        <v>0</v>
      </c>
      <c r="L33" s="151">
        <f t="shared" si="3"/>
        <v>0</v>
      </c>
    </row>
    <row r="34" spans="3:12" ht="10.5" customHeight="1">
      <c r="C34" s="314"/>
      <c r="E34" s="160">
        <f>SUM(E22:E33)</f>
        <v>1200</v>
      </c>
      <c r="I34" s="161"/>
      <c r="J34" s="161"/>
      <c r="K34" s="161"/>
      <c r="L34" s="152">
        <f>SUM(L22:L33)</f>
        <v>1492.39</v>
      </c>
    </row>
    <row r="35" spans="3:11" ht="12.75">
      <c r="C35" s="314"/>
      <c r="I35" s="161"/>
      <c r="J35" s="161"/>
      <c r="K35" s="161"/>
    </row>
    <row r="36" spans="1:12" ht="12.75">
      <c r="A36" s="349" t="s">
        <v>1123</v>
      </c>
      <c r="B36" s="350" t="s">
        <v>1119</v>
      </c>
      <c r="C36" s="350" t="s">
        <v>936</v>
      </c>
      <c r="D36" s="351" t="s">
        <v>1124</v>
      </c>
      <c r="E36" s="352" t="s">
        <v>1125</v>
      </c>
      <c r="F36" s="348" t="s">
        <v>700</v>
      </c>
      <c r="G36" s="352" t="s">
        <v>351</v>
      </c>
      <c r="H36" s="192"/>
      <c r="I36" s="353" t="s">
        <v>1126</v>
      </c>
      <c r="J36" s="353"/>
      <c r="K36" s="353" t="s">
        <v>1127</v>
      </c>
      <c r="L36" s="352" t="s">
        <v>1069</v>
      </c>
    </row>
    <row r="37" spans="1:12" ht="12.75">
      <c r="A37" s="155" t="s">
        <v>1117</v>
      </c>
      <c r="B37" s="159">
        <v>36892</v>
      </c>
      <c r="C37" s="314">
        <v>1</v>
      </c>
      <c r="D37" s="256">
        <v>36923</v>
      </c>
      <c r="E37" s="151">
        <f>Impostos!$I$7</f>
        <v>260</v>
      </c>
      <c r="F37" s="57">
        <v>0</v>
      </c>
      <c r="G37" s="151">
        <f>E37-F37</f>
        <v>260</v>
      </c>
      <c r="H37" s="259">
        <v>0.2</v>
      </c>
      <c r="I37" s="35">
        <f aca="true" t="shared" si="4" ref="I37:I48">G37*H37</f>
        <v>52</v>
      </c>
      <c r="J37" s="257">
        <v>0.2183</v>
      </c>
      <c r="K37" s="35">
        <f aca="true" t="shared" si="5" ref="K37:K48">I37*J37</f>
        <v>11.35</v>
      </c>
      <c r="L37" s="151">
        <f>G37+I37+K37</f>
        <v>323.35</v>
      </c>
    </row>
    <row r="38" spans="1:12" ht="12.75">
      <c r="A38" s="155" t="s">
        <v>1117</v>
      </c>
      <c r="B38" s="159">
        <v>36923</v>
      </c>
      <c r="C38" s="314">
        <v>1</v>
      </c>
      <c r="D38" s="256">
        <v>36951</v>
      </c>
      <c r="E38" s="151">
        <f>Impostos!$I$8</f>
        <v>0</v>
      </c>
      <c r="F38" s="57">
        <v>0</v>
      </c>
      <c r="G38" s="151">
        <f aca="true" t="shared" si="6" ref="G38:G48">E38-F38</f>
        <v>0</v>
      </c>
      <c r="H38" s="259">
        <v>0.2</v>
      </c>
      <c r="I38" s="35">
        <f t="shared" si="4"/>
        <v>0</v>
      </c>
      <c r="J38" s="257">
        <v>0.2057</v>
      </c>
      <c r="K38" s="35">
        <f t="shared" si="5"/>
        <v>0</v>
      </c>
      <c r="L38" s="151">
        <f aca="true" t="shared" si="7" ref="L38:L48">G38+I38+K38</f>
        <v>0</v>
      </c>
    </row>
    <row r="39" spans="1:12" ht="12.75">
      <c r="A39" s="155" t="s">
        <v>1117</v>
      </c>
      <c r="B39" s="159">
        <v>36951</v>
      </c>
      <c r="C39" s="314">
        <v>1</v>
      </c>
      <c r="D39" s="256">
        <v>36982</v>
      </c>
      <c r="E39" s="151">
        <f>Impostos!$I$9</f>
        <v>0</v>
      </c>
      <c r="F39" s="57">
        <v>0</v>
      </c>
      <c r="G39" s="151">
        <f t="shared" si="6"/>
        <v>0</v>
      </c>
      <c r="H39" s="259">
        <v>0.2</v>
      </c>
      <c r="I39" s="35">
        <f t="shared" si="4"/>
        <v>0</v>
      </c>
      <c r="J39" s="257">
        <v>0.1938</v>
      </c>
      <c r="K39" s="35">
        <f t="shared" si="5"/>
        <v>0</v>
      </c>
      <c r="L39" s="151">
        <f t="shared" si="7"/>
        <v>0</v>
      </c>
    </row>
    <row r="40" spans="1:12" ht="12.75">
      <c r="A40" s="155" t="s">
        <v>1117</v>
      </c>
      <c r="B40" s="159">
        <v>36982</v>
      </c>
      <c r="C40" s="314">
        <v>1</v>
      </c>
      <c r="D40" s="256">
        <v>37012</v>
      </c>
      <c r="E40" s="151">
        <f>Impostos!$I$11</f>
        <v>0</v>
      </c>
      <c r="F40" s="57">
        <v>0</v>
      </c>
      <c r="G40" s="151">
        <f t="shared" si="6"/>
        <v>0</v>
      </c>
      <c r="H40" s="259">
        <v>0.2</v>
      </c>
      <c r="I40" s="35">
        <f t="shared" si="4"/>
        <v>0</v>
      </c>
      <c r="J40" s="257">
        <v>0.1804</v>
      </c>
      <c r="K40" s="35">
        <f t="shared" si="5"/>
        <v>0</v>
      </c>
      <c r="L40" s="151">
        <f t="shared" si="7"/>
        <v>0</v>
      </c>
    </row>
    <row r="41" spans="1:12" ht="12.75">
      <c r="A41" s="155" t="s">
        <v>1117</v>
      </c>
      <c r="B41" s="159">
        <v>37012</v>
      </c>
      <c r="C41" s="314">
        <v>1</v>
      </c>
      <c r="D41" s="256">
        <v>37043</v>
      </c>
      <c r="E41" s="151">
        <f>Impostos!$I$12</f>
        <v>0</v>
      </c>
      <c r="F41" s="57">
        <v>0</v>
      </c>
      <c r="G41" s="151">
        <f t="shared" si="6"/>
        <v>0</v>
      </c>
      <c r="H41" s="259">
        <v>0.2</v>
      </c>
      <c r="I41" s="35">
        <f t="shared" si="4"/>
        <v>0</v>
      </c>
      <c r="J41" s="257">
        <v>0.1677</v>
      </c>
      <c r="K41" s="35">
        <f t="shared" si="5"/>
        <v>0</v>
      </c>
      <c r="L41" s="151">
        <f t="shared" si="7"/>
        <v>0</v>
      </c>
    </row>
    <row r="42" spans="1:12" ht="12.75">
      <c r="A42" s="155" t="s">
        <v>1117</v>
      </c>
      <c r="B42" s="159">
        <v>37043</v>
      </c>
      <c r="C42" s="314">
        <v>1</v>
      </c>
      <c r="D42" s="256">
        <v>37073</v>
      </c>
      <c r="E42" s="151">
        <f>Impostos!$I$13</f>
        <v>0</v>
      </c>
      <c r="F42" s="57">
        <v>0</v>
      </c>
      <c r="G42" s="151">
        <f t="shared" si="6"/>
        <v>0</v>
      </c>
      <c r="H42" s="259">
        <v>0.2</v>
      </c>
      <c r="I42" s="35">
        <f t="shared" si="4"/>
        <v>0</v>
      </c>
      <c r="J42" s="257">
        <v>0.1527</v>
      </c>
      <c r="K42" s="35">
        <f t="shared" si="5"/>
        <v>0</v>
      </c>
      <c r="L42" s="151">
        <f t="shared" si="7"/>
        <v>0</v>
      </c>
    </row>
    <row r="43" spans="1:12" ht="12.75">
      <c r="A43" s="155" t="s">
        <v>1117</v>
      </c>
      <c r="B43" s="159">
        <v>37073</v>
      </c>
      <c r="C43" s="314">
        <v>1</v>
      </c>
      <c r="D43" s="256">
        <v>37104</v>
      </c>
      <c r="E43" s="151">
        <f>Impostos!$I$15</f>
        <v>0</v>
      </c>
      <c r="F43" s="57">
        <v>0</v>
      </c>
      <c r="G43" s="151">
        <f t="shared" si="6"/>
        <v>0</v>
      </c>
      <c r="H43" s="259">
        <v>0.2</v>
      </c>
      <c r="I43" s="35">
        <f t="shared" si="4"/>
        <v>0</v>
      </c>
      <c r="J43" s="257">
        <v>0.1367</v>
      </c>
      <c r="K43" s="35">
        <f t="shared" si="5"/>
        <v>0</v>
      </c>
      <c r="L43" s="151">
        <f t="shared" si="7"/>
        <v>0</v>
      </c>
    </row>
    <row r="44" spans="1:12" ht="12.75">
      <c r="A44" s="155" t="s">
        <v>1117</v>
      </c>
      <c r="B44" s="159">
        <v>37104</v>
      </c>
      <c r="C44" s="314">
        <v>1</v>
      </c>
      <c r="D44" s="256">
        <v>37135</v>
      </c>
      <c r="E44" s="151">
        <f>Impostos!$I$16</f>
        <v>0</v>
      </c>
      <c r="F44" s="57">
        <v>0</v>
      </c>
      <c r="G44" s="151">
        <f t="shared" si="6"/>
        <v>0</v>
      </c>
      <c r="H44" s="259">
        <v>0.2</v>
      </c>
      <c r="I44" s="35">
        <f t="shared" si="4"/>
        <v>0</v>
      </c>
      <c r="J44" s="257">
        <v>0.1235</v>
      </c>
      <c r="K44" s="35">
        <f t="shared" si="5"/>
        <v>0</v>
      </c>
      <c r="L44" s="151">
        <f t="shared" si="7"/>
        <v>0</v>
      </c>
    </row>
    <row r="45" spans="1:12" ht="12.75">
      <c r="A45" s="155" t="s">
        <v>1117</v>
      </c>
      <c r="B45" s="159">
        <v>37135</v>
      </c>
      <c r="C45" s="314">
        <v>1</v>
      </c>
      <c r="D45" s="256">
        <v>37165</v>
      </c>
      <c r="E45" s="151">
        <f>Impostos!$I$17</f>
        <v>0</v>
      </c>
      <c r="F45" s="57">
        <v>0</v>
      </c>
      <c r="G45" s="151">
        <f t="shared" si="6"/>
        <v>0</v>
      </c>
      <c r="H45" s="259">
        <v>0.2</v>
      </c>
      <c r="I45" s="35">
        <f t="shared" si="4"/>
        <v>0</v>
      </c>
      <c r="J45" s="257">
        <v>0.1082</v>
      </c>
      <c r="K45" s="35">
        <f t="shared" si="5"/>
        <v>0</v>
      </c>
      <c r="L45" s="151">
        <f t="shared" si="7"/>
        <v>0</v>
      </c>
    </row>
    <row r="46" spans="1:12" ht="12.75">
      <c r="A46" s="155" t="s">
        <v>1117</v>
      </c>
      <c r="B46" s="159">
        <v>37165</v>
      </c>
      <c r="C46" s="314">
        <v>1</v>
      </c>
      <c r="D46" s="256">
        <v>37196</v>
      </c>
      <c r="E46" s="151">
        <f>Impostos!$I$19</f>
        <v>0</v>
      </c>
      <c r="F46" s="57">
        <v>0</v>
      </c>
      <c r="G46" s="151">
        <f t="shared" si="6"/>
        <v>0</v>
      </c>
      <c r="H46" s="259">
        <v>0.2</v>
      </c>
      <c r="I46" s="35">
        <f t="shared" si="4"/>
        <v>0</v>
      </c>
      <c r="J46" s="257">
        <v>0.0943</v>
      </c>
      <c r="K46" s="35">
        <f t="shared" si="5"/>
        <v>0</v>
      </c>
      <c r="L46" s="151">
        <f t="shared" si="7"/>
        <v>0</v>
      </c>
    </row>
    <row r="47" spans="1:12" ht="12.75">
      <c r="A47" s="155" t="s">
        <v>1117</v>
      </c>
      <c r="B47" s="159">
        <v>37196</v>
      </c>
      <c r="C47" s="314">
        <v>1</v>
      </c>
      <c r="D47" s="256">
        <v>37226</v>
      </c>
      <c r="E47" s="151">
        <f>Impostos!$H$24</f>
        <v>0</v>
      </c>
      <c r="F47" s="57">
        <v>0</v>
      </c>
      <c r="G47" s="151">
        <f t="shared" si="6"/>
        <v>0</v>
      </c>
      <c r="H47" s="259">
        <v>0.2</v>
      </c>
      <c r="I47" s="35">
        <f t="shared" si="4"/>
        <v>0</v>
      </c>
      <c r="J47" s="257">
        <v>0.0804</v>
      </c>
      <c r="K47" s="35">
        <f t="shared" si="5"/>
        <v>0</v>
      </c>
      <c r="L47" s="151">
        <f t="shared" si="7"/>
        <v>0</v>
      </c>
    </row>
    <row r="48" spans="1:12" ht="12.75">
      <c r="A48" s="155" t="s">
        <v>1117</v>
      </c>
      <c r="B48" s="159">
        <v>37226</v>
      </c>
      <c r="C48" s="314">
        <v>1</v>
      </c>
      <c r="D48" s="256">
        <v>37257</v>
      </c>
      <c r="E48" s="151">
        <f>Impostos!$H$25</f>
        <v>0</v>
      </c>
      <c r="F48" s="57">
        <v>0</v>
      </c>
      <c r="G48" s="151">
        <f t="shared" si="6"/>
        <v>0</v>
      </c>
      <c r="H48" s="259">
        <v>0.2</v>
      </c>
      <c r="I48" s="35">
        <f t="shared" si="4"/>
        <v>0</v>
      </c>
      <c r="J48" s="257">
        <v>0.0651</v>
      </c>
      <c r="K48" s="35">
        <f t="shared" si="5"/>
        <v>0</v>
      </c>
      <c r="L48" s="151">
        <f t="shared" si="7"/>
        <v>0</v>
      </c>
    </row>
    <row r="49" spans="3:12" ht="12.75">
      <c r="C49" s="314"/>
      <c r="E49" s="160">
        <f>SUM(E37:E48)</f>
        <v>260</v>
      </c>
      <c r="F49" s="160">
        <f>SUM(F37:F48)</f>
        <v>0</v>
      </c>
      <c r="I49" s="161"/>
      <c r="J49" s="161"/>
      <c r="K49" s="161"/>
      <c r="L49" s="152">
        <f>SUM(L37:L48)</f>
        <v>323.35</v>
      </c>
    </row>
    <row r="50" spans="3:11" ht="12.75">
      <c r="C50" s="314"/>
      <c r="I50" s="161"/>
      <c r="J50" s="161"/>
      <c r="K50" s="161"/>
    </row>
    <row r="51" spans="1:12" ht="12.75">
      <c r="A51" s="349" t="s">
        <v>1123</v>
      </c>
      <c r="B51" s="350" t="s">
        <v>1119</v>
      </c>
      <c r="C51" s="350" t="s">
        <v>936</v>
      </c>
      <c r="D51" s="351" t="s">
        <v>1124</v>
      </c>
      <c r="E51" s="352" t="s">
        <v>1125</v>
      </c>
      <c r="F51" s="348" t="s">
        <v>700</v>
      </c>
      <c r="G51" s="352" t="s">
        <v>351</v>
      </c>
      <c r="H51" s="192"/>
      <c r="I51" s="353" t="s">
        <v>1126</v>
      </c>
      <c r="J51" s="353"/>
      <c r="K51" s="353" t="s">
        <v>1127</v>
      </c>
      <c r="L51" s="352" t="s">
        <v>1069</v>
      </c>
    </row>
    <row r="52" spans="1:12" ht="12.75">
      <c r="A52" s="155" t="s">
        <v>1057</v>
      </c>
      <c r="B52" s="159">
        <v>36892</v>
      </c>
      <c r="C52" s="314">
        <v>1</v>
      </c>
      <c r="D52" s="256">
        <v>36923</v>
      </c>
      <c r="E52" s="151">
        <f>Impostos!$J$7</f>
        <v>800</v>
      </c>
      <c r="F52" s="57">
        <v>0</v>
      </c>
      <c r="G52" s="151">
        <f>E52-F52</f>
        <v>800</v>
      </c>
      <c r="H52" s="259">
        <v>0.2</v>
      </c>
      <c r="I52" s="35">
        <f aca="true" t="shared" si="8" ref="I52:I63">G52*H52</f>
        <v>160</v>
      </c>
      <c r="J52" s="257">
        <v>0.2183</v>
      </c>
      <c r="K52" s="35">
        <f aca="true" t="shared" si="9" ref="K52:K63">I52*J52</f>
        <v>34.93</v>
      </c>
      <c r="L52" s="151">
        <f>G52+I52+K52</f>
        <v>994.93</v>
      </c>
    </row>
    <row r="53" spans="1:12" ht="12.75">
      <c r="A53" s="155" t="s">
        <v>1057</v>
      </c>
      <c r="B53" s="159">
        <v>36923</v>
      </c>
      <c r="C53" s="314">
        <v>1</v>
      </c>
      <c r="D53" s="256">
        <v>36951</v>
      </c>
      <c r="E53" s="151">
        <f>Impostos!$J$8</f>
        <v>0</v>
      </c>
      <c r="F53" s="57">
        <v>0</v>
      </c>
      <c r="G53" s="151">
        <f aca="true" t="shared" si="10" ref="G53:G63">E53-F53</f>
        <v>0</v>
      </c>
      <c r="H53" s="259">
        <v>0.2</v>
      </c>
      <c r="I53" s="35">
        <f t="shared" si="8"/>
        <v>0</v>
      </c>
      <c r="J53" s="257">
        <v>0.2057</v>
      </c>
      <c r="K53" s="35">
        <f t="shared" si="9"/>
        <v>0</v>
      </c>
      <c r="L53" s="151">
        <f aca="true" t="shared" si="11" ref="L53:L63">G53+I53+K53</f>
        <v>0</v>
      </c>
    </row>
    <row r="54" spans="1:12" ht="12.75">
      <c r="A54" s="155" t="s">
        <v>1057</v>
      </c>
      <c r="B54" s="159">
        <v>36951</v>
      </c>
      <c r="C54" s="314">
        <v>1</v>
      </c>
      <c r="D54" s="256">
        <v>36982</v>
      </c>
      <c r="E54" s="151">
        <f>Impostos!$J$9</f>
        <v>0</v>
      </c>
      <c r="F54" s="57">
        <v>0</v>
      </c>
      <c r="G54" s="151">
        <f t="shared" si="10"/>
        <v>0</v>
      </c>
      <c r="H54" s="259">
        <v>0.2</v>
      </c>
      <c r="I54" s="35">
        <f t="shared" si="8"/>
        <v>0</v>
      </c>
      <c r="J54" s="257">
        <v>0.1938</v>
      </c>
      <c r="K54" s="35">
        <f t="shared" si="9"/>
        <v>0</v>
      </c>
      <c r="L54" s="151">
        <f t="shared" si="11"/>
        <v>0</v>
      </c>
    </row>
    <row r="55" spans="1:12" ht="12.75">
      <c r="A55" s="155" t="s">
        <v>1057</v>
      </c>
      <c r="B55" s="159">
        <v>36982</v>
      </c>
      <c r="C55" s="314">
        <v>1</v>
      </c>
      <c r="D55" s="256">
        <v>37012</v>
      </c>
      <c r="E55" s="151">
        <f>Impostos!$J$11</f>
        <v>0</v>
      </c>
      <c r="F55" s="57">
        <v>0</v>
      </c>
      <c r="G55" s="151">
        <f t="shared" si="10"/>
        <v>0</v>
      </c>
      <c r="H55" s="259">
        <v>0.2</v>
      </c>
      <c r="I55" s="35">
        <f t="shared" si="8"/>
        <v>0</v>
      </c>
      <c r="J55" s="257">
        <v>0.1804</v>
      </c>
      <c r="K55" s="35">
        <f t="shared" si="9"/>
        <v>0</v>
      </c>
      <c r="L55" s="151">
        <f t="shared" si="11"/>
        <v>0</v>
      </c>
    </row>
    <row r="56" spans="1:12" ht="12.75">
      <c r="A56" s="155" t="s">
        <v>1057</v>
      </c>
      <c r="B56" s="159">
        <v>37012</v>
      </c>
      <c r="C56" s="314">
        <v>1</v>
      </c>
      <c r="D56" s="256">
        <v>37043</v>
      </c>
      <c r="E56" s="151">
        <f>Impostos!$J$12</f>
        <v>0</v>
      </c>
      <c r="F56" s="57">
        <v>0</v>
      </c>
      <c r="G56" s="151">
        <f t="shared" si="10"/>
        <v>0</v>
      </c>
      <c r="H56" s="259">
        <v>0.2</v>
      </c>
      <c r="I56" s="35">
        <f t="shared" si="8"/>
        <v>0</v>
      </c>
      <c r="J56" s="257">
        <v>0.1677</v>
      </c>
      <c r="K56" s="35">
        <f t="shared" si="9"/>
        <v>0</v>
      </c>
      <c r="L56" s="151">
        <f t="shared" si="11"/>
        <v>0</v>
      </c>
    </row>
    <row r="57" spans="1:12" ht="12.75">
      <c r="A57" s="155" t="s">
        <v>1057</v>
      </c>
      <c r="B57" s="159">
        <v>37043</v>
      </c>
      <c r="C57" s="314">
        <v>1</v>
      </c>
      <c r="D57" s="256">
        <v>37073</v>
      </c>
      <c r="E57" s="151">
        <f>Impostos!$J$13</f>
        <v>0</v>
      </c>
      <c r="F57" s="57">
        <v>0</v>
      </c>
      <c r="G57" s="151">
        <f t="shared" si="10"/>
        <v>0</v>
      </c>
      <c r="H57" s="259">
        <v>0.2</v>
      </c>
      <c r="I57" s="35">
        <f t="shared" si="8"/>
        <v>0</v>
      </c>
      <c r="J57" s="257">
        <v>0.1527</v>
      </c>
      <c r="K57" s="35">
        <f t="shared" si="9"/>
        <v>0</v>
      </c>
      <c r="L57" s="151">
        <f t="shared" si="11"/>
        <v>0</v>
      </c>
    </row>
    <row r="58" spans="1:12" ht="12.75">
      <c r="A58" s="155" t="s">
        <v>1057</v>
      </c>
      <c r="B58" s="159">
        <v>37073</v>
      </c>
      <c r="C58" s="314">
        <v>1</v>
      </c>
      <c r="D58" s="256">
        <v>37104</v>
      </c>
      <c r="E58" s="151">
        <f>Impostos!$J$15</f>
        <v>0</v>
      </c>
      <c r="F58" s="57">
        <v>0</v>
      </c>
      <c r="G58" s="151">
        <f t="shared" si="10"/>
        <v>0</v>
      </c>
      <c r="H58" s="259">
        <v>0.2</v>
      </c>
      <c r="I58" s="35">
        <f t="shared" si="8"/>
        <v>0</v>
      </c>
      <c r="J58" s="257">
        <v>0.1367</v>
      </c>
      <c r="K58" s="35">
        <f t="shared" si="9"/>
        <v>0</v>
      </c>
      <c r="L58" s="151">
        <f t="shared" si="11"/>
        <v>0</v>
      </c>
    </row>
    <row r="59" spans="1:12" ht="12.75">
      <c r="A59" s="155" t="s">
        <v>1057</v>
      </c>
      <c r="B59" s="159">
        <v>37104</v>
      </c>
      <c r="C59" s="314">
        <v>1</v>
      </c>
      <c r="D59" s="256">
        <v>37135</v>
      </c>
      <c r="E59" s="151">
        <f>Impostos!$J$16</f>
        <v>0</v>
      </c>
      <c r="F59" s="57">
        <v>0</v>
      </c>
      <c r="G59" s="151">
        <f t="shared" si="10"/>
        <v>0</v>
      </c>
      <c r="H59" s="259">
        <v>0.2</v>
      </c>
      <c r="I59" s="35">
        <f t="shared" si="8"/>
        <v>0</v>
      </c>
      <c r="J59" s="257">
        <v>0.1235</v>
      </c>
      <c r="K59" s="35">
        <f t="shared" si="9"/>
        <v>0</v>
      </c>
      <c r="L59" s="151">
        <f t="shared" si="11"/>
        <v>0</v>
      </c>
    </row>
    <row r="60" spans="1:12" ht="12.75">
      <c r="A60" s="155" t="s">
        <v>1057</v>
      </c>
      <c r="B60" s="159">
        <v>37135</v>
      </c>
      <c r="C60" s="314">
        <v>1</v>
      </c>
      <c r="D60" s="256">
        <v>37165</v>
      </c>
      <c r="E60" s="151">
        <f>Impostos!$J$17</f>
        <v>0</v>
      </c>
      <c r="F60" s="57">
        <v>0</v>
      </c>
      <c r="G60" s="151">
        <f t="shared" si="10"/>
        <v>0</v>
      </c>
      <c r="H60" s="259">
        <v>0.2</v>
      </c>
      <c r="I60" s="35">
        <f t="shared" si="8"/>
        <v>0</v>
      </c>
      <c r="J60" s="257">
        <v>0.1082</v>
      </c>
      <c r="K60" s="35">
        <f t="shared" si="9"/>
        <v>0</v>
      </c>
      <c r="L60" s="151">
        <f t="shared" si="11"/>
        <v>0</v>
      </c>
    </row>
    <row r="61" spans="1:12" ht="12.75">
      <c r="A61" s="155" t="s">
        <v>1057</v>
      </c>
      <c r="B61" s="159">
        <v>37165</v>
      </c>
      <c r="C61" s="314">
        <v>1</v>
      </c>
      <c r="D61" s="256">
        <v>37196</v>
      </c>
      <c r="E61" s="151">
        <f>Impostos!$J$19</f>
        <v>0</v>
      </c>
      <c r="F61" s="57">
        <v>0</v>
      </c>
      <c r="G61" s="151">
        <f t="shared" si="10"/>
        <v>0</v>
      </c>
      <c r="H61" s="259">
        <v>0.2</v>
      </c>
      <c r="I61" s="35">
        <f t="shared" si="8"/>
        <v>0</v>
      </c>
      <c r="J61" s="257">
        <v>0.0943</v>
      </c>
      <c r="K61" s="35">
        <f t="shared" si="9"/>
        <v>0</v>
      </c>
      <c r="L61" s="151">
        <f t="shared" si="11"/>
        <v>0</v>
      </c>
    </row>
    <row r="62" spans="1:12" ht="12.75">
      <c r="A62" s="155" t="s">
        <v>1057</v>
      </c>
      <c r="B62" s="159">
        <v>37196</v>
      </c>
      <c r="C62" s="314">
        <v>1</v>
      </c>
      <c r="D62" s="256">
        <v>37226</v>
      </c>
      <c r="E62" s="151">
        <f>Impostos!$I$24</f>
        <v>0</v>
      </c>
      <c r="F62" s="57">
        <v>0</v>
      </c>
      <c r="G62" s="151">
        <f t="shared" si="10"/>
        <v>0</v>
      </c>
      <c r="H62" s="259">
        <v>0.2</v>
      </c>
      <c r="I62" s="35">
        <f t="shared" si="8"/>
        <v>0</v>
      </c>
      <c r="J62" s="257">
        <v>0.0804</v>
      </c>
      <c r="K62" s="35">
        <f t="shared" si="9"/>
        <v>0</v>
      </c>
      <c r="L62" s="151">
        <f t="shared" si="11"/>
        <v>0</v>
      </c>
    </row>
    <row r="63" spans="1:12" ht="12.75">
      <c r="A63" s="155" t="s">
        <v>1057</v>
      </c>
      <c r="B63" s="159">
        <v>37226</v>
      </c>
      <c r="C63" s="314">
        <v>1</v>
      </c>
      <c r="D63" s="256">
        <v>37257</v>
      </c>
      <c r="E63" s="151">
        <f>Impostos!$I$25</f>
        <v>0</v>
      </c>
      <c r="F63" s="57">
        <v>0</v>
      </c>
      <c r="G63" s="151">
        <f t="shared" si="10"/>
        <v>0</v>
      </c>
      <c r="H63" s="259">
        <v>0.2</v>
      </c>
      <c r="I63" s="35">
        <f t="shared" si="8"/>
        <v>0</v>
      </c>
      <c r="J63" s="257">
        <v>0.0651</v>
      </c>
      <c r="K63" s="35">
        <f t="shared" si="9"/>
        <v>0</v>
      </c>
      <c r="L63" s="151">
        <f t="shared" si="11"/>
        <v>0</v>
      </c>
    </row>
    <row r="64" spans="3:12" ht="12.75">
      <c r="C64" s="314"/>
      <c r="E64" s="160">
        <f>SUM(E52:E63)</f>
        <v>800</v>
      </c>
      <c r="F64" s="160">
        <f>SUM(F52:F63)</f>
        <v>0</v>
      </c>
      <c r="I64" s="161"/>
      <c r="J64" s="161"/>
      <c r="K64" s="161"/>
      <c r="L64" s="152">
        <f>SUM(L52:L63)</f>
        <v>994.93</v>
      </c>
    </row>
    <row r="65" spans="3:11" ht="12.75">
      <c r="C65" s="314"/>
      <c r="I65" s="161"/>
      <c r="J65" s="161"/>
      <c r="K65" s="161"/>
    </row>
    <row r="66" spans="1:13" ht="12.75">
      <c r="A66" s="349" t="s">
        <v>1123</v>
      </c>
      <c r="B66" s="350" t="s">
        <v>1119</v>
      </c>
      <c r="C66" s="350" t="s">
        <v>936</v>
      </c>
      <c r="D66" s="351" t="s">
        <v>1124</v>
      </c>
      <c r="E66" s="352" t="s">
        <v>1125</v>
      </c>
      <c r="F66" s="348" t="s">
        <v>700</v>
      </c>
      <c r="G66" s="352" t="s">
        <v>351</v>
      </c>
      <c r="H66" s="192"/>
      <c r="I66" s="353" t="s">
        <v>1126</v>
      </c>
      <c r="J66" s="353"/>
      <c r="K66" s="353" t="s">
        <v>1127</v>
      </c>
      <c r="L66" s="352" t="s">
        <v>1069</v>
      </c>
      <c r="M66" s="354"/>
    </row>
    <row r="67" spans="1:12" ht="12.75">
      <c r="A67" s="157" t="s">
        <v>284</v>
      </c>
      <c r="B67" s="159">
        <v>36892</v>
      </c>
      <c r="C67" s="314">
        <v>1</v>
      </c>
      <c r="D67" s="256">
        <v>36923</v>
      </c>
      <c r="E67" s="151">
        <f>Impostos!$K7</f>
        <v>54</v>
      </c>
      <c r="F67" s="57">
        <v>0</v>
      </c>
      <c r="G67" s="151">
        <f>E67-F67</f>
        <v>54</v>
      </c>
      <c r="H67" s="259">
        <v>0.2</v>
      </c>
      <c r="I67" s="35">
        <f aca="true" t="shared" si="12" ref="I67:I78">G67*H67</f>
        <v>10.8</v>
      </c>
      <c r="J67" s="257">
        <v>0.2183</v>
      </c>
      <c r="K67" s="35">
        <f aca="true" t="shared" si="13" ref="K67:K78">I67*J67</f>
        <v>2.36</v>
      </c>
      <c r="L67" s="151">
        <f>G67+I67+K67</f>
        <v>67.16</v>
      </c>
    </row>
    <row r="68" spans="1:12" ht="12.75">
      <c r="A68" s="157" t="s">
        <v>284</v>
      </c>
      <c r="B68" s="159">
        <v>36923</v>
      </c>
      <c r="C68" s="314">
        <v>1</v>
      </c>
      <c r="D68" s="256">
        <v>36951</v>
      </c>
      <c r="E68" s="151">
        <f>Impostos!$K8</f>
        <v>0</v>
      </c>
      <c r="F68" s="57">
        <v>0</v>
      </c>
      <c r="G68" s="151">
        <f aca="true" t="shared" si="14" ref="G68:G78">E68-F68</f>
        <v>0</v>
      </c>
      <c r="H68" s="259">
        <v>0.2</v>
      </c>
      <c r="I68" s="35">
        <f t="shared" si="12"/>
        <v>0</v>
      </c>
      <c r="J68" s="257">
        <v>0.2057</v>
      </c>
      <c r="K68" s="35">
        <f t="shared" si="13"/>
        <v>0</v>
      </c>
      <c r="L68" s="151">
        <f aca="true" t="shared" si="15" ref="L68:L78">G68+I68+K68</f>
        <v>0</v>
      </c>
    </row>
    <row r="69" spans="1:12" ht="12.75">
      <c r="A69" s="157" t="s">
        <v>284</v>
      </c>
      <c r="B69" s="159">
        <v>36951</v>
      </c>
      <c r="C69" s="314">
        <v>1</v>
      </c>
      <c r="D69" s="256">
        <v>36983</v>
      </c>
      <c r="E69" s="151">
        <f>Impostos!$K9</f>
        <v>0</v>
      </c>
      <c r="F69" s="57">
        <v>0</v>
      </c>
      <c r="G69" s="151">
        <f t="shared" si="14"/>
        <v>0</v>
      </c>
      <c r="H69" s="259">
        <v>0.2</v>
      </c>
      <c r="I69" s="35">
        <f t="shared" si="12"/>
        <v>0</v>
      </c>
      <c r="J69" s="257">
        <v>0.1938</v>
      </c>
      <c r="K69" s="35">
        <f t="shared" si="13"/>
        <v>0</v>
      </c>
      <c r="L69" s="151">
        <f t="shared" si="15"/>
        <v>0</v>
      </c>
    </row>
    <row r="70" spans="1:12" ht="12.75">
      <c r="A70" s="157" t="s">
        <v>284</v>
      </c>
      <c r="B70" s="159">
        <v>36982</v>
      </c>
      <c r="C70" s="314">
        <v>1</v>
      </c>
      <c r="D70" s="256">
        <v>37013</v>
      </c>
      <c r="E70" s="151">
        <f>Impostos!$K11</f>
        <v>0</v>
      </c>
      <c r="F70" s="57">
        <v>0</v>
      </c>
      <c r="G70" s="151">
        <f t="shared" si="14"/>
        <v>0</v>
      </c>
      <c r="H70" s="259">
        <v>0.2</v>
      </c>
      <c r="I70" s="35">
        <f t="shared" si="12"/>
        <v>0</v>
      </c>
      <c r="J70" s="257">
        <v>0.1804</v>
      </c>
      <c r="K70" s="35">
        <f t="shared" si="13"/>
        <v>0</v>
      </c>
      <c r="L70" s="151">
        <f t="shared" si="15"/>
        <v>0</v>
      </c>
    </row>
    <row r="71" spans="1:12" ht="12.75">
      <c r="A71" s="157" t="s">
        <v>284</v>
      </c>
      <c r="B71" s="159">
        <v>37012</v>
      </c>
      <c r="C71" s="314">
        <v>1</v>
      </c>
      <c r="D71" s="256">
        <v>37043</v>
      </c>
      <c r="E71" s="151">
        <f>Impostos!$K12</f>
        <v>0</v>
      </c>
      <c r="F71" s="57">
        <v>0</v>
      </c>
      <c r="G71" s="151">
        <f t="shared" si="14"/>
        <v>0</v>
      </c>
      <c r="H71" s="259">
        <v>0.2</v>
      </c>
      <c r="I71" s="35">
        <f t="shared" si="12"/>
        <v>0</v>
      </c>
      <c r="J71" s="257">
        <v>0.1677</v>
      </c>
      <c r="K71" s="35">
        <f t="shared" si="13"/>
        <v>0</v>
      </c>
      <c r="L71" s="151">
        <f t="shared" si="15"/>
        <v>0</v>
      </c>
    </row>
    <row r="72" spans="1:12" ht="12.75">
      <c r="A72" s="157" t="s">
        <v>284</v>
      </c>
      <c r="B72" s="159">
        <v>37043</v>
      </c>
      <c r="C72" s="314">
        <v>1</v>
      </c>
      <c r="D72" s="256">
        <v>37074</v>
      </c>
      <c r="E72" s="151">
        <f>Impostos!$K13</f>
        <v>0</v>
      </c>
      <c r="F72" s="57">
        <v>0</v>
      </c>
      <c r="G72" s="151">
        <f t="shared" si="14"/>
        <v>0</v>
      </c>
      <c r="H72" s="259">
        <v>0.2</v>
      </c>
      <c r="I72" s="35">
        <f t="shared" si="12"/>
        <v>0</v>
      </c>
      <c r="J72" s="257">
        <v>0.1527</v>
      </c>
      <c r="K72" s="35">
        <f t="shared" si="13"/>
        <v>0</v>
      </c>
      <c r="L72" s="151">
        <f t="shared" si="15"/>
        <v>0</v>
      </c>
    </row>
    <row r="73" spans="1:12" ht="12.75">
      <c r="A73" s="157" t="s">
        <v>284</v>
      </c>
      <c r="B73" s="159">
        <v>37073</v>
      </c>
      <c r="C73" s="314">
        <v>1</v>
      </c>
      <c r="D73" s="256">
        <v>37104</v>
      </c>
      <c r="E73" s="151">
        <f>Impostos!$K15</f>
        <v>0</v>
      </c>
      <c r="F73" s="57">
        <v>0</v>
      </c>
      <c r="G73" s="151">
        <f t="shared" si="14"/>
        <v>0</v>
      </c>
      <c r="H73" s="259">
        <v>0.2</v>
      </c>
      <c r="I73" s="35">
        <f t="shared" si="12"/>
        <v>0</v>
      </c>
      <c r="J73" s="257">
        <v>0.1367</v>
      </c>
      <c r="K73" s="35">
        <f t="shared" si="13"/>
        <v>0</v>
      </c>
      <c r="L73" s="151">
        <f t="shared" si="15"/>
        <v>0</v>
      </c>
    </row>
    <row r="74" spans="1:12" ht="12.75">
      <c r="A74" s="157" t="s">
        <v>284</v>
      </c>
      <c r="B74" s="159">
        <v>37104</v>
      </c>
      <c r="C74" s="314">
        <v>1</v>
      </c>
      <c r="D74" s="256">
        <v>37137</v>
      </c>
      <c r="E74" s="151">
        <f>Impostos!$K16</f>
        <v>0</v>
      </c>
      <c r="F74" s="57">
        <v>0</v>
      </c>
      <c r="G74" s="151">
        <f t="shared" si="14"/>
        <v>0</v>
      </c>
      <c r="H74" s="259">
        <v>0.2</v>
      </c>
      <c r="I74" s="35">
        <f t="shared" si="12"/>
        <v>0</v>
      </c>
      <c r="J74" s="257">
        <v>0.1235</v>
      </c>
      <c r="K74" s="35">
        <f t="shared" si="13"/>
        <v>0</v>
      </c>
      <c r="L74" s="151">
        <f t="shared" si="15"/>
        <v>0</v>
      </c>
    </row>
    <row r="75" spans="1:12" ht="12.75">
      <c r="A75" s="157" t="s">
        <v>284</v>
      </c>
      <c r="B75" s="159">
        <v>37135</v>
      </c>
      <c r="C75" s="314">
        <v>1</v>
      </c>
      <c r="D75" s="256">
        <v>37165</v>
      </c>
      <c r="E75" s="151">
        <f>Impostos!$K17</f>
        <v>0</v>
      </c>
      <c r="F75" s="57">
        <v>0</v>
      </c>
      <c r="G75" s="151">
        <f t="shared" si="14"/>
        <v>0</v>
      </c>
      <c r="H75" s="259">
        <v>0.2</v>
      </c>
      <c r="I75" s="35">
        <f t="shared" si="12"/>
        <v>0</v>
      </c>
      <c r="J75" s="257">
        <v>0.1082</v>
      </c>
      <c r="K75" s="35">
        <f t="shared" si="13"/>
        <v>0</v>
      </c>
      <c r="L75" s="151">
        <f t="shared" si="15"/>
        <v>0</v>
      </c>
    </row>
    <row r="76" spans="1:12" ht="12.75">
      <c r="A76" s="157" t="s">
        <v>284</v>
      </c>
      <c r="B76" s="159">
        <v>37165</v>
      </c>
      <c r="C76" s="314">
        <v>1</v>
      </c>
      <c r="D76" s="256">
        <v>37200</v>
      </c>
      <c r="E76" s="151">
        <f>Impostos!$K19</f>
        <v>0</v>
      </c>
      <c r="F76" s="57">
        <v>0</v>
      </c>
      <c r="G76" s="151">
        <f t="shared" si="14"/>
        <v>0</v>
      </c>
      <c r="H76" s="259">
        <v>0.2</v>
      </c>
      <c r="I76" s="35">
        <f t="shared" si="12"/>
        <v>0</v>
      </c>
      <c r="J76" s="257">
        <v>0.0943</v>
      </c>
      <c r="K76" s="35">
        <f t="shared" si="13"/>
        <v>0</v>
      </c>
      <c r="L76" s="151">
        <f t="shared" si="15"/>
        <v>0</v>
      </c>
    </row>
    <row r="77" spans="1:12" ht="12.75">
      <c r="A77" s="157" t="s">
        <v>284</v>
      </c>
      <c r="B77" s="159">
        <v>37196</v>
      </c>
      <c r="C77" s="314">
        <v>1</v>
      </c>
      <c r="D77" s="256">
        <v>37228</v>
      </c>
      <c r="E77" s="151">
        <f>Impostos!$K20</f>
        <v>0</v>
      </c>
      <c r="F77" s="57">
        <v>0</v>
      </c>
      <c r="G77" s="151">
        <f t="shared" si="14"/>
        <v>0</v>
      </c>
      <c r="H77" s="259">
        <v>0.2</v>
      </c>
      <c r="I77" s="35">
        <f t="shared" si="12"/>
        <v>0</v>
      </c>
      <c r="J77" s="257">
        <v>0.0804</v>
      </c>
      <c r="K77" s="35">
        <f t="shared" si="13"/>
        <v>0</v>
      </c>
      <c r="L77" s="151">
        <f t="shared" si="15"/>
        <v>0</v>
      </c>
    </row>
    <row r="78" spans="1:12" ht="12.75">
      <c r="A78" s="157" t="s">
        <v>284</v>
      </c>
      <c r="B78" s="159">
        <v>37226</v>
      </c>
      <c r="C78" s="314">
        <v>1</v>
      </c>
      <c r="D78" s="256">
        <v>36893</v>
      </c>
      <c r="E78" s="151">
        <f>Impostos!$K21</f>
        <v>0</v>
      </c>
      <c r="F78" s="57">
        <v>0</v>
      </c>
      <c r="G78" s="151">
        <f t="shared" si="14"/>
        <v>0</v>
      </c>
      <c r="H78" s="259">
        <v>0.2</v>
      </c>
      <c r="I78" s="35">
        <f t="shared" si="12"/>
        <v>0</v>
      </c>
      <c r="J78" s="257">
        <v>0.0651</v>
      </c>
      <c r="K78" s="35">
        <f t="shared" si="13"/>
        <v>0</v>
      </c>
      <c r="L78" s="151">
        <f t="shared" si="15"/>
        <v>0</v>
      </c>
    </row>
    <row r="79" spans="1:12" ht="12.75">
      <c r="A79" s="796"/>
      <c r="B79" s="796"/>
      <c r="C79" s="796"/>
      <c r="D79" s="796"/>
      <c r="E79" s="160">
        <f>SUM(E67:E78)</f>
        <v>54</v>
      </c>
      <c r="F79" s="160">
        <f>SUM(F67:F78)</f>
        <v>0</v>
      </c>
      <c r="I79" s="161"/>
      <c r="J79" s="161"/>
      <c r="K79" s="161"/>
      <c r="L79" s="152">
        <f>SUM(L67:L78)</f>
        <v>67.16</v>
      </c>
    </row>
    <row r="80" spans="9:11" ht="12.75">
      <c r="I80" s="161"/>
      <c r="J80" s="161"/>
      <c r="K80" s="161"/>
    </row>
    <row r="81" spans="1:13" ht="12.75">
      <c r="A81" s="349" t="s">
        <v>1123</v>
      </c>
      <c r="B81" s="350" t="s">
        <v>1119</v>
      </c>
      <c r="C81" s="350" t="s">
        <v>936</v>
      </c>
      <c r="D81" s="351" t="s">
        <v>1124</v>
      </c>
      <c r="E81" s="352" t="s">
        <v>1125</v>
      </c>
      <c r="F81" s="348" t="s">
        <v>700</v>
      </c>
      <c r="G81" s="352" t="s">
        <v>351</v>
      </c>
      <c r="H81" s="192"/>
      <c r="I81" s="353" t="s">
        <v>1126</v>
      </c>
      <c r="J81" s="353"/>
      <c r="K81" s="353" t="s">
        <v>1127</v>
      </c>
      <c r="L81" s="352" t="s">
        <v>1069</v>
      </c>
      <c r="M81" s="354"/>
    </row>
    <row r="82" spans="1:12" ht="12.75">
      <c r="A82" s="248" t="s">
        <v>285</v>
      </c>
      <c r="B82" s="159">
        <v>36892</v>
      </c>
      <c r="C82" s="314">
        <v>1</v>
      </c>
      <c r="D82" s="256">
        <v>36937</v>
      </c>
      <c r="E82" s="151">
        <f>Impostos!$J7</f>
        <v>800</v>
      </c>
      <c r="F82" s="57">
        <v>0</v>
      </c>
      <c r="G82" s="151">
        <f>E82-F82</f>
        <v>800</v>
      </c>
      <c r="H82" s="259">
        <v>0.2</v>
      </c>
      <c r="I82" s="35">
        <f aca="true" t="shared" si="16" ref="I82:I93">G82*H82</f>
        <v>160</v>
      </c>
      <c r="J82" s="257">
        <v>0.2183</v>
      </c>
      <c r="K82" s="35">
        <f aca="true" t="shared" si="17" ref="K82:K93">I82*J82</f>
        <v>34.93</v>
      </c>
      <c r="L82" s="151">
        <f aca="true" t="shared" si="18" ref="L82:L93">G82+I82+K82</f>
        <v>994.93</v>
      </c>
    </row>
    <row r="83" spans="1:12" ht="12.75">
      <c r="A83" s="248" t="s">
        <v>285</v>
      </c>
      <c r="B83" s="159">
        <v>36923</v>
      </c>
      <c r="C83" s="314">
        <v>1</v>
      </c>
      <c r="D83" s="256">
        <v>36965</v>
      </c>
      <c r="E83" s="151">
        <f>Impostos!$J8</f>
        <v>0</v>
      </c>
      <c r="F83" s="57">
        <v>0</v>
      </c>
      <c r="G83" s="151">
        <f aca="true" t="shared" si="19" ref="G83:G93">E83-F83</f>
        <v>0</v>
      </c>
      <c r="H83" s="259">
        <v>0.2</v>
      </c>
      <c r="I83" s="35">
        <f t="shared" si="16"/>
        <v>0</v>
      </c>
      <c r="J83" s="257">
        <v>0.2057</v>
      </c>
      <c r="K83" s="35">
        <f t="shared" si="17"/>
        <v>0</v>
      </c>
      <c r="L83" s="151">
        <f t="shared" si="18"/>
        <v>0</v>
      </c>
    </row>
    <row r="84" spans="1:12" ht="12.75">
      <c r="A84" s="248" t="s">
        <v>285</v>
      </c>
      <c r="B84" s="159">
        <v>36951</v>
      </c>
      <c r="C84" s="314">
        <v>1</v>
      </c>
      <c r="D84" s="256">
        <v>36993</v>
      </c>
      <c r="E84" s="151">
        <f>Impostos!$J9</f>
        <v>0</v>
      </c>
      <c r="F84" s="57">
        <v>0</v>
      </c>
      <c r="G84" s="151">
        <f t="shared" si="19"/>
        <v>0</v>
      </c>
      <c r="H84" s="259">
        <v>0.2</v>
      </c>
      <c r="I84" s="35">
        <f t="shared" si="16"/>
        <v>0</v>
      </c>
      <c r="J84" s="257">
        <v>0.1938</v>
      </c>
      <c r="K84" s="35">
        <f t="shared" si="17"/>
        <v>0</v>
      </c>
      <c r="L84" s="151">
        <f t="shared" si="18"/>
        <v>0</v>
      </c>
    </row>
    <row r="85" spans="1:12" ht="12.75">
      <c r="A85" s="248" t="s">
        <v>285</v>
      </c>
      <c r="B85" s="159">
        <v>36982</v>
      </c>
      <c r="C85" s="314">
        <v>1</v>
      </c>
      <c r="D85" s="256">
        <v>37026</v>
      </c>
      <c r="E85" s="151">
        <f>Impostos!$J11</f>
        <v>0</v>
      </c>
      <c r="F85" s="57">
        <v>0</v>
      </c>
      <c r="G85" s="151">
        <f t="shared" si="19"/>
        <v>0</v>
      </c>
      <c r="H85" s="259">
        <v>0.2</v>
      </c>
      <c r="I85" s="35">
        <f t="shared" si="16"/>
        <v>0</v>
      </c>
      <c r="J85" s="257">
        <v>0.1804</v>
      </c>
      <c r="K85" s="35">
        <f t="shared" si="17"/>
        <v>0</v>
      </c>
      <c r="L85" s="151">
        <f t="shared" si="18"/>
        <v>0</v>
      </c>
    </row>
    <row r="86" spans="1:12" ht="12.75">
      <c r="A86" s="248" t="s">
        <v>285</v>
      </c>
      <c r="B86" s="159">
        <v>37012</v>
      </c>
      <c r="C86" s="314">
        <v>1</v>
      </c>
      <c r="D86" s="256">
        <v>37057</v>
      </c>
      <c r="E86" s="151">
        <f>Impostos!$J12</f>
        <v>0</v>
      </c>
      <c r="F86" s="57">
        <v>0</v>
      </c>
      <c r="G86" s="151">
        <f t="shared" si="19"/>
        <v>0</v>
      </c>
      <c r="H86" s="259">
        <v>0.2</v>
      </c>
      <c r="I86" s="35">
        <f t="shared" si="16"/>
        <v>0</v>
      </c>
      <c r="J86" s="257">
        <v>0.1677</v>
      </c>
      <c r="K86" s="35">
        <f t="shared" si="17"/>
        <v>0</v>
      </c>
      <c r="L86" s="151">
        <f t="shared" si="18"/>
        <v>0</v>
      </c>
    </row>
    <row r="87" spans="1:12" ht="12.75">
      <c r="A87" s="248" t="s">
        <v>285</v>
      </c>
      <c r="B87" s="159">
        <v>37043</v>
      </c>
      <c r="C87" s="314">
        <v>1</v>
      </c>
      <c r="D87" s="256">
        <v>37088</v>
      </c>
      <c r="E87" s="151">
        <f>Impostos!$J13</f>
        <v>0</v>
      </c>
      <c r="F87" s="57">
        <v>0</v>
      </c>
      <c r="G87" s="151">
        <f t="shared" si="19"/>
        <v>0</v>
      </c>
      <c r="H87" s="259">
        <v>0.2</v>
      </c>
      <c r="I87" s="35">
        <f t="shared" si="16"/>
        <v>0</v>
      </c>
      <c r="J87" s="257">
        <v>0.1527</v>
      </c>
      <c r="K87" s="35">
        <f t="shared" si="17"/>
        <v>0</v>
      </c>
      <c r="L87" s="151">
        <f t="shared" si="18"/>
        <v>0</v>
      </c>
    </row>
    <row r="88" spans="1:12" ht="12.75">
      <c r="A88" s="248" t="s">
        <v>285</v>
      </c>
      <c r="B88" s="159">
        <v>37073</v>
      </c>
      <c r="C88" s="314">
        <v>1</v>
      </c>
      <c r="D88" s="256">
        <v>37118</v>
      </c>
      <c r="E88" s="151">
        <f>Impostos!$J15</f>
        <v>0</v>
      </c>
      <c r="F88" s="57">
        <v>0</v>
      </c>
      <c r="G88" s="151">
        <f t="shared" si="19"/>
        <v>0</v>
      </c>
      <c r="H88" s="259">
        <v>0.2</v>
      </c>
      <c r="I88" s="35">
        <f t="shared" si="16"/>
        <v>0</v>
      </c>
      <c r="J88" s="257">
        <v>0.1367</v>
      </c>
      <c r="K88" s="35">
        <f t="shared" si="17"/>
        <v>0</v>
      </c>
      <c r="L88" s="151">
        <f t="shared" si="18"/>
        <v>0</v>
      </c>
    </row>
    <row r="89" spans="1:12" ht="12.75">
      <c r="A89" s="248" t="s">
        <v>285</v>
      </c>
      <c r="B89" s="159">
        <v>37104</v>
      </c>
      <c r="C89" s="314">
        <v>1</v>
      </c>
      <c r="D89" s="256">
        <v>37151</v>
      </c>
      <c r="E89" s="151">
        <f>Impostos!$J16</f>
        <v>0</v>
      </c>
      <c r="F89" s="57">
        <v>0</v>
      </c>
      <c r="G89" s="151">
        <f t="shared" si="19"/>
        <v>0</v>
      </c>
      <c r="H89" s="259">
        <v>0.2</v>
      </c>
      <c r="I89" s="35">
        <f t="shared" si="16"/>
        <v>0</v>
      </c>
      <c r="J89" s="257">
        <v>0.1235</v>
      </c>
      <c r="K89" s="35">
        <f t="shared" si="17"/>
        <v>0</v>
      </c>
      <c r="L89" s="151">
        <f t="shared" si="18"/>
        <v>0</v>
      </c>
    </row>
    <row r="90" spans="1:12" ht="12.75">
      <c r="A90" s="248" t="s">
        <v>285</v>
      </c>
      <c r="B90" s="159">
        <v>37135</v>
      </c>
      <c r="C90" s="314">
        <v>1</v>
      </c>
      <c r="D90" s="256">
        <v>37179</v>
      </c>
      <c r="E90" s="151">
        <f>Impostos!$J17</f>
        <v>0</v>
      </c>
      <c r="F90" s="57">
        <v>0</v>
      </c>
      <c r="G90" s="151">
        <f t="shared" si="19"/>
        <v>0</v>
      </c>
      <c r="H90" s="259">
        <v>0.2</v>
      </c>
      <c r="I90" s="35">
        <f t="shared" si="16"/>
        <v>0</v>
      </c>
      <c r="J90" s="257">
        <v>0.1082</v>
      </c>
      <c r="K90" s="35">
        <f t="shared" si="17"/>
        <v>0</v>
      </c>
      <c r="L90" s="151">
        <f t="shared" si="18"/>
        <v>0</v>
      </c>
    </row>
    <row r="91" spans="1:12" ht="12.75">
      <c r="A91" s="248" t="s">
        <v>285</v>
      </c>
      <c r="B91" s="159">
        <v>37165</v>
      </c>
      <c r="C91" s="314">
        <v>1</v>
      </c>
      <c r="D91" s="256">
        <v>37211</v>
      </c>
      <c r="E91" s="151">
        <f>Impostos!$J19</f>
        <v>0</v>
      </c>
      <c r="F91" s="57">
        <v>0</v>
      </c>
      <c r="G91" s="151">
        <f t="shared" si="19"/>
        <v>0</v>
      </c>
      <c r="H91" s="259">
        <v>0.2</v>
      </c>
      <c r="I91" s="35">
        <f t="shared" si="16"/>
        <v>0</v>
      </c>
      <c r="J91" s="257">
        <v>0.0943</v>
      </c>
      <c r="K91" s="35">
        <f t="shared" si="17"/>
        <v>0</v>
      </c>
      <c r="L91" s="151">
        <f t="shared" si="18"/>
        <v>0</v>
      </c>
    </row>
    <row r="92" spans="1:12" ht="12.75">
      <c r="A92" s="248" t="s">
        <v>285</v>
      </c>
      <c r="B92" s="159">
        <v>37196</v>
      </c>
      <c r="C92" s="314">
        <v>1</v>
      </c>
      <c r="D92" s="256">
        <v>37242</v>
      </c>
      <c r="E92" s="151">
        <f>Impostos!$J20</f>
        <v>0</v>
      </c>
      <c r="F92" s="57">
        <v>0</v>
      </c>
      <c r="G92" s="151">
        <f t="shared" si="19"/>
        <v>0</v>
      </c>
      <c r="H92" s="259">
        <v>0.2</v>
      </c>
      <c r="I92" s="35">
        <f t="shared" si="16"/>
        <v>0</v>
      </c>
      <c r="J92" s="257">
        <v>0.0804</v>
      </c>
      <c r="K92" s="35">
        <f t="shared" si="17"/>
        <v>0</v>
      </c>
      <c r="L92" s="151">
        <f t="shared" si="18"/>
        <v>0</v>
      </c>
    </row>
    <row r="93" spans="1:12" ht="12.75">
      <c r="A93" s="248" t="s">
        <v>285</v>
      </c>
      <c r="B93" s="159">
        <v>37226</v>
      </c>
      <c r="C93" s="314">
        <v>1</v>
      </c>
      <c r="D93" s="256">
        <v>37271</v>
      </c>
      <c r="E93" s="151">
        <f>Impostos!$J21</f>
        <v>0</v>
      </c>
      <c r="F93" s="57">
        <v>0</v>
      </c>
      <c r="G93" s="151">
        <f t="shared" si="19"/>
        <v>0</v>
      </c>
      <c r="H93" s="259">
        <v>0.2</v>
      </c>
      <c r="I93" s="35">
        <f t="shared" si="16"/>
        <v>0</v>
      </c>
      <c r="J93" s="257">
        <v>0.0651</v>
      </c>
      <c r="K93" s="35">
        <f t="shared" si="17"/>
        <v>0</v>
      </c>
      <c r="L93" s="151">
        <f t="shared" si="18"/>
        <v>0</v>
      </c>
    </row>
    <row r="94" spans="1:12" ht="12.75">
      <c r="A94" s="796"/>
      <c r="B94" s="796"/>
      <c r="C94" s="796"/>
      <c r="D94" s="796"/>
      <c r="E94" s="160">
        <f>SUM(E82:E93)</f>
        <v>800</v>
      </c>
      <c r="F94" s="160">
        <f>SUM(F82:F93)</f>
        <v>0</v>
      </c>
      <c r="I94" s="161"/>
      <c r="J94" s="161"/>
      <c r="K94" s="161"/>
      <c r="L94" s="152">
        <f>SUM(L82:L93)</f>
        <v>994.93</v>
      </c>
    </row>
    <row r="95" spans="1:12" ht="12.75">
      <c r="A95"/>
      <c r="B95"/>
      <c r="C95"/>
      <c r="D95"/>
      <c r="E95"/>
      <c r="F95"/>
      <c r="G95"/>
      <c r="I95"/>
      <c r="K95"/>
      <c r="L95"/>
    </row>
  </sheetData>
  <sheetProtection/>
  <mergeCells count="4">
    <mergeCell ref="A79:D79"/>
    <mergeCell ref="A94:D94"/>
    <mergeCell ref="B2:D3"/>
    <mergeCell ref="C4:E4"/>
  </mergeCells>
  <printOptions gridLines="1" horizontalCentered="1" verticalCentered="1"/>
  <pageMargins left="0.3937007874015748" right="0.3937007874015748" top="0.7874015748031497" bottom="0.7874015748031497" header="0.31496062992125984" footer="0.31496062992125984"/>
  <pageSetup horizontalDpi="120" verticalDpi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"/>
  <dimension ref="A1:C18"/>
  <sheetViews>
    <sheetView zoomScale="80" zoomScaleNormal="80" zoomScalePageLayoutView="0" workbookViewId="0" topLeftCell="A1">
      <selection activeCell="A2" sqref="A2"/>
    </sheetView>
  </sheetViews>
  <sheetFormatPr defaultColWidth="7.8515625" defaultRowHeight="12.75"/>
  <cols>
    <col min="1" max="1" width="51.57421875" style="10" customWidth="1"/>
    <col min="2" max="2" width="13.140625" style="10" customWidth="1"/>
    <col min="3" max="3" width="24.140625" style="10" customWidth="1"/>
    <col min="4" max="16384" width="7.8515625" style="10" customWidth="1"/>
  </cols>
  <sheetData>
    <row r="1" ht="12" customHeight="1">
      <c r="C1" s="264">
        <v>37012</v>
      </c>
    </row>
    <row r="2" ht="20.25" customHeight="1">
      <c r="C2" s="13">
        <f>Cadastro!$D$22</f>
        <v>12345000132</v>
      </c>
    </row>
    <row r="3" ht="24.75" customHeight="1">
      <c r="C3" s="13">
        <v>5320</v>
      </c>
    </row>
    <row r="4" ht="36.75" customHeight="1">
      <c r="C4" s="13"/>
    </row>
    <row r="5" spans="1:3" ht="17.25" customHeight="1">
      <c r="A5" s="13"/>
      <c r="C5" s="15">
        <v>37487</v>
      </c>
    </row>
    <row r="6" spans="1:3" ht="33" customHeight="1">
      <c r="A6" s="310" t="str">
        <f>Cadastro!$D$6</f>
        <v>Empresa Modelo S/A</v>
      </c>
      <c r="C6" s="22">
        <v>11.48</v>
      </c>
    </row>
    <row r="7" ht="24" customHeight="1">
      <c r="C7" s="22">
        <v>0</v>
      </c>
    </row>
    <row r="8" ht="23.25" customHeight="1">
      <c r="C8" s="22">
        <v>0</v>
      </c>
    </row>
    <row r="9" ht="31.5" customHeight="1">
      <c r="C9" s="22">
        <f>SUM(C6:C8)</f>
        <v>11.48</v>
      </c>
    </row>
    <row r="10" spans="1:3" ht="15">
      <c r="A10" s="12"/>
      <c r="C10" s="14"/>
    </row>
    <row r="11" spans="1:3" ht="15">
      <c r="A11" s="402" t="s">
        <v>870</v>
      </c>
      <c r="B11" s="402"/>
      <c r="C11" s="403"/>
    </row>
    <row r="12" ht="15">
      <c r="C12" s="14"/>
    </row>
    <row r="13" ht="15">
      <c r="C13" s="14"/>
    </row>
    <row r="14" ht="15">
      <c r="C14" s="11"/>
    </row>
    <row r="15" ht="15">
      <c r="C15" s="11"/>
    </row>
    <row r="16" ht="15">
      <c r="C16" s="11"/>
    </row>
    <row r="17" ht="15">
      <c r="C17" s="11"/>
    </row>
    <row r="18" ht="15">
      <c r="C18" s="11"/>
    </row>
  </sheetData>
  <sheetProtection/>
  <printOptions horizontalCentered="1"/>
  <pageMargins left="0.3937007874015748" right="0.1968503937007874" top="0" bottom="0" header="0" footer="0.31496062992125984"/>
  <pageSetup horizontalDpi="120" verticalDpi="120" orientation="portrait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P49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10.421875" style="65" customWidth="1"/>
    <col min="2" max="2" width="10.00390625" style="65" customWidth="1"/>
    <col min="3" max="3" width="11.00390625" style="65" customWidth="1"/>
    <col min="4" max="4" width="11.28125" style="65" customWidth="1"/>
    <col min="5" max="5" width="13.00390625" style="65" customWidth="1"/>
    <col min="6" max="6" width="11.421875" style="65" customWidth="1"/>
    <col min="7" max="7" width="10.421875" style="65" bestFit="1" customWidth="1"/>
    <col min="8" max="8" width="6.28125" style="65" bestFit="1" customWidth="1"/>
    <col min="9" max="9" width="12.28125" style="65" customWidth="1"/>
    <col min="10" max="10" width="6.00390625" style="65" customWidth="1"/>
    <col min="11" max="11" width="13.28125" style="65" customWidth="1"/>
    <col min="12" max="12" width="13.8515625" style="65" customWidth="1"/>
    <col min="13" max="13" width="13.7109375" style="65" customWidth="1"/>
    <col min="14" max="14" width="10.57421875" style="65" customWidth="1"/>
    <col min="15" max="15" width="9.7109375" style="65" customWidth="1"/>
    <col min="16" max="16" width="9.00390625" style="65" bestFit="1" customWidth="1"/>
    <col min="17" max="16384" width="7.8515625" style="65" customWidth="1"/>
  </cols>
  <sheetData>
    <row r="1" spans="1:16" ht="12.75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</row>
    <row r="2" spans="1:16" ht="12.75">
      <c r="A2" s="204"/>
      <c r="B2" s="37"/>
      <c r="C2" s="37"/>
      <c r="D2" s="779" t="s">
        <v>539</v>
      </c>
      <c r="E2" s="779"/>
      <c r="F2" s="779"/>
      <c r="G2" s="779"/>
      <c r="H2" s="261"/>
      <c r="I2" s="37"/>
      <c r="J2" s="37"/>
      <c r="K2" s="37"/>
      <c r="L2" s="37"/>
      <c r="M2" s="32"/>
      <c r="N2" s="37"/>
      <c r="O2" s="37"/>
      <c r="P2" s="205"/>
    </row>
    <row r="3" spans="1:16" ht="12.75">
      <c r="A3" s="204"/>
      <c r="B3" s="637" t="s">
        <v>1648</v>
      </c>
      <c r="C3" s="37"/>
      <c r="D3" s="779">
        <v>2003</v>
      </c>
      <c r="E3" s="779"/>
      <c r="F3" s="779"/>
      <c r="G3" s="779"/>
      <c r="H3" s="261"/>
      <c r="I3" s="37"/>
      <c r="J3" s="37"/>
      <c r="K3" s="37"/>
      <c r="L3" s="37"/>
      <c r="M3" s="32"/>
      <c r="N3" s="37"/>
      <c r="O3" s="37"/>
      <c r="P3" s="205"/>
    </row>
    <row r="4" spans="1:16" ht="12.75">
      <c r="A4" s="204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2"/>
      <c r="N4" s="37"/>
      <c r="O4" s="37"/>
      <c r="P4" s="205"/>
    </row>
    <row r="5" spans="1:16" ht="12.75" customHeight="1">
      <c r="A5" s="807" t="s">
        <v>1119</v>
      </c>
      <c r="B5" s="807" t="s">
        <v>1124</v>
      </c>
      <c r="C5" s="809" t="s">
        <v>1114</v>
      </c>
      <c r="D5" s="639" t="s">
        <v>1008</v>
      </c>
      <c r="E5" s="811" t="s">
        <v>1115</v>
      </c>
      <c r="F5" s="639" t="s">
        <v>1142</v>
      </c>
      <c r="G5" s="641" t="s">
        <v>1142</v>
      </c>
      <c r="H5" s="643" t="s">
        <v>701</v>
      </c>
      <c r="I5" s="641" t="s">
        <v>1126</v>
      </c>
      <c r="J5" s="641" t="s">
        <v>701</v>
      </c>
      <c r="K5" s="641" t="s">
        <v>1127</v>
      </c>
      <c r="L5" s="646" t="s">
        <v>1144</v>
      </c>
      <c r="M5" s="647" t="s">
        <v>1115</v>
      </c>
      <c r="N5" s="805" t="s">
        <v>883</v>
      </c>
      <c r="O5" s="37"/>
      <c r="P5" s="205"/>
    </row>
    <row r="6" spans="1:16" ht="12.75">
      <c r="A6" s="808"/>
      <c r="B6" s="808"/>
      <c r="C6" s="810"/>
      <c r="D6" s="639" t="s">
        <v>937</v>
      </c>
      <c r="E6" s="812"/>
      <c r="F6" s="640">
        <v>0.03</v>
      </c>
      <c r="G6" s="642" t="s">
        <v>1143</v>
      </c>
      <c r="H6" s="644" t="s">
        <v>1126</v>
      </c>
      <c r="I6" s="642"/>
      <c r="J6" s="644" t="s">
        <v>1127</v>
      </c>
      <c r="K6" s="645"/>
      <c r="L6" s="645" t="s">
        <v>1142</v>
      </c>
      <c r="M6" s="648" t="s">
        <v>1075</v>
      </c>
      <c r="N6" s="806"/>
      <c r="O6" s="37"/>
      <c r="P6" s="205"/>
    </row>
    <row r="7" spans="1:16" ht="12.75">
      <c r="A7" s="206">
        <v>37257</v>
      </c>
      <c r="B7" s="221">
        <v>37289</v>
      </c>
      <c r="C7" s="227" t="s">
        <v>938</v>
      </c>
      <c r="D7" s="392">
        <v>36892</v>
      </c>
      <c r="E7" s="32">
        <v>800</v>
      </c>
      <c r="F7" s="196">
        <f aca="true" t="shared" si="0" ref="F7:F18">E7*F$6</f>
        <v>24</v>
      </c>
      <c r="G7" s="32">
        <v>24</v>
      </c>
      <c r="H7" s="412">
        <v>0.2</v>
      </c>
      <c r="I7" s="196">
        <f>G7*H7</f>
        <v>4.8</v>
      </c>
      <c r="J7" s="413">
        <v>0.1938</v>
      </c>
      <c r="K7" s="196">
        <f>G7*J7</f>
        <v>4.65</v>
      </c>
      <c r="L7" s="196">
        <f>G7+I7+K7</f>
        <v>33.45</v>
      </c>
      <c r="M7" s="229">
        <f>E7</f>
        <v>800</v>
      </c>
      <c r="N7" s="400" t="s">
        <v>1010</v>
      </c>
      <c r="O7" s="37"/>
      <c r="P7" s="205"/>
    </row>
    <row r="8" spans="1:16" ht="12.75">
      <c r="A8" s="206">
        <v>37289</v>
      </c>
      <c r="B8" s="221">
        <v>37318</v>
      </c>
      <c r="C8" s="228">
        <v>14</v>
      </c>
      <c r="D8" s="392"/>
      <c r="E8" s="32">
        <v>850</v>
      </c>
      <c r="F8" s="196">
        <f t="shared" si="0"/>
        <v>25.5</v>
      </c>
      <c r="G8" s="32">
        <v>0</v>
      </c>
      <c r="H8" s="412">
        <v>0.2</v>
      </c>
      <c r="I8" s="196">
        <f aca="true" t="shared" si="1" ref="I8:I18">G8*H8</f>
        <v>0</v>
      </c>
      <c r="J8" s="413">
        <v>0.1804</v>
      </c>
      <c r="K8" s="196">
        <f aca="true" t="shared" si="2" ref="K8:K18">G8*J8</f>
        <v>0</v>
      </c>
      <c r="L8" s="196">
        <f aca="true" t="shared" si="3" ref="L8:L18">G8+I8+K8</f>
        <v>0</v>
      </c>
      <c r="M8" s="229">
        <f>E7+E8</f>
        <v>1650</v>
      </c>
      <c r="N8" s="400" t="s">
        <v>866</v>
      </c>
      <c r="O8" s="37"/>
      <c r="P8" s="205"/>
    </row>
    <row r="9" spans="1:16" ht="12.75">
      <c r="A9" s="206">
        <v>37318</v>
      </c>
      <c r="B9" s="221">
        <v>37350</v>
      </c>
      <c r="C9" s="228">
        <v>15</v>
      </c>
      <c r="D9" s="392"/>
      <c r="E9" s="32">
        <v>0</v>
      </c>
      <c r="F9" s="196">
        <f t="shared" si="0"/>
        <v>0</v>
      </c>
      <c r="G9" s="32">
        <v>0</v>
      </c>
      <c r="H9" s="412">
        <v>0.2</v>
      </c>
      <c r="I9" s="196">
        <f t="shared" si="1"/>
        <v>0</v>
      </c>
      <c r="J9" s="413">
        <v>0.1677</v>
      </c>
      <c r="K9" s="196">
        <f t="shared" si="2"/>
        <v>0</v>
      </c>
      <c r="L9" s="196">
        <f t="shared" si="3"/>
        <v>0</v>
      </c>
      <c r="M9" s="229">
        <f>E7+E8+E9</f>
        <v>1650</v>
      </c>
      <c r="N9" s="400"/>
      <c r="O9" s="37"/>
      <c r="P9" s="205"/>
    </row>
    <row r="10" spans="1:16" ht="12.75">
      <c r="A10" s="206">
        <v>37350</v>
      </c>
      <c r="B10" s="221">
        <v>37381</v>
      </c>
      <c r="C10" s="228"/>
      <c r="D10" s="392"/>
      <c r="E10" s="32">
        <v>0</v>
      </c>
      <c r="F10" s="196">
        <f t="shared" si="0"/>
        <v>0</v>
      </c>
      <c r="G10" s="32">
        <v>0</v>
      </c>
      <c r="H10" s="412">
        <v>0.2</v>
      </c>
      <c r="I10" s="196">
        <f t="shared" si="1"/>
        <v>0</v>
      </c>
      <c r="J10" s="413">
        <v>0.1527</v>
      </c>
      <c r="K10" s="196">
        <f t="shared" si="2"/>
        <v>0</v>
      </c>
      <c r="L10" s="196">
        <f t="shared" si="3"/>
        <v>0</v>
      </c>
      <c r="M10" s="229">
        <f>E7+E8+E9+E10</f>
        <v>1650</v>
      </c>
      <c r="N10" s="400"/>
      <c r="O10" s="37"/>
      <c r="P10" s="205"/>
    </row>
    <row r="11" spans="1:16" ht="12.75">
      <c r="A11" s="206">
        <v>37381</v>
      </c>
      <c r="B11" s="221">
        <v>37413</v>
      </c>
      <c r="C11" s="228"/>
      <c r="D11" s="392"/>
      <c r="E11" s="32">
        <v>0</v>
      </c>
      <c r="F11" s="196">
        <f t="shared" si="0"/>
        <v>0</v>
      </c>
      <c r="G11" s="32">
        <v>0</v>
      </c>
      <c r="H11" s="412">
        <v>0.2</v>
      </c>
      <c r="I11" s="196">
        <f t="shared" si="1"/>
        <v>0</v>
      </c>
      <c r="J11" s="196"/>
      <c r="K11" s="196">
        <f t="shared" si="2"/>
        <v>0</v>
      </c>
      <c r="L11" s="196">
        <f t="shared" si="3"/>
        <v>0</v>
      </c>
      <c r="M11" s="229">
        <f>E7+E8+E9+E10+E11</f>
        <v>1650</v>
      </c>
      <c r="N11" s="400"/>
      <c r="O11" s="37"/>
      <c r="P11" s="205"/>
    </row>
    <row r="12" spans="1:16" ht="12.75">
      <c r="A12" s="206">
        <v>37413</v>
      </c>
      <c r="B12" s="221">
        <v>37444</v>
      </c>
      <c r="C12" s="228"/>
      <c r="D12" s="392"/>
      <c r="E12" s="32">
        <v>0</v>
      </c>
      <c r="F12" s="196">
        <f t="shared" si="0"/>
        <v>0</v>
      </c>
      <c r="G12" s="32">
        <v>0</v>
      </c>
      <c r="H12" s="412">
        <v>0.2</v>
      </c>
      <c r="I12" s="196">
        <f t="shared" si="1"/>
        <v>0</v>
      </c>
      <c r="J12" s="413"/>
      <c r="K12" s="196">
        <f t="shared" si="2"/>
        <v>0</v>
      </c>
      <c r="L12" s="196">
        <f t="shared" si="3"/>
        <v>0</v>
      </c>
      <c r="M12" s="229">
        <f>E7+E8+E9+E10+E11+E12</f>
        <v>1650</v>
      </c>
      <c r="N12" s="400"/>
      <c r="O12" s="37"/>
      <c r="P12" s="205"/>
    </row>
    <row r="13" spans="1:16" ht="12.75">
      <c r="A13" s="206">
        <v>37444</v>
      </c>
      <c r="B13" s="221">
        <v>37476</v>
      </c>
      <c r="C13" s="228"/>
      <c r="D13" s="392"/>
      <c r="E13" s="32">
        <v>0</v>
      </c>
      <c r="F13" s="196">
        <f t="shared" si="0"/>
        <v>0</v>
      </c>
      <c r="G13" s="32">
        <v>0</v>
      </c>
      <c r="H13" s="412">
        <v>0.2</v>
      </c>
      <c r="I13" s="196">
        <f t="shared" si="1"/>
        <v>0</v>
      </c>
      <c r="J13" s="413"/>
      <c r="K13" s="196">
        <f t="shared" si="2"/>
        <v>0</v>
      </c>
      <c r="L13" s="196">
        <f t="shared" si="3"/>
        <v>0</v>
      </c>
      <c r="M13" s="229">
        <f>E7+E8+E9+E10+E11+E12+E13</f>
        <v>1650</v>
      </c>
      <c r="N13" s="400"/>
      <c r="O13" s="37"/>
      <c r="P13" s="205"/>
    </row>
    <row r="14" spans="1:16" ht="12.75">
      <c r="A14" s="206">
        <v>37476</v>
      </c>
      <c r="B14" s="221">
        <v>37508</v>
      </c>
      <c r="C14" s="228"/>
      <c r="D14" s="392"/>
      <c r="E14" s="32">
        <v>0</v>
      </c>
      <c r="F14" s="196">
        <f t="shared" si="0"/>
        <v>0</v>
      </c>
      <c r="G14" s="32">
        <v>0</v>
      </c>
      <c r="H14" s="412">
        <v>0.2</v>
      </c>
      <c r="I14" s="196">
        <f t="shared" si="1"/>
        <v>0</v>
      </c>
      <c r="J14" s="413"/>
      <c r="K14" s="196">
        <f t="shared" si="2"/>
        <v>0</v>
      </c>
      <c r="L14" s="196">
        <f t="shared" si="3"/>
        <v>0</v>
      </c>
      <c r="M14" s="229">
        <f>E7+E8+E9+E10+E11+E12+E13+E14</f>
        <v>1650</v>
      </c>
      <c r="N14" s="400"/>
      <c r="O14" s="37"/>
      <c r="P14" s="205"/>
    </row>
    <row r="15" spans="1:16" ht="12.75">
      <c r="A15" s="206">
        <v>37508</v>
      </c>
      <c r="B15" s="221">
        <v>37539</v>
      </c>
      <c r="C15" s="228"/>
      <c r="D15" s="392"/>
      <c r="E15" s="32">
        <v>0</v>
      </c>
      <c r="F15" s="196">
        <f t="shared" si="0"/>
        <v>0</v>
      </c>
      <c r="G15" s="32">
        <v>0</v>
      </c>
      <c r="H15" s="412">
        <v>0.2</v>
      </c>
      <c r="I15" s="196">
        <f t="shared" si="1"/>
        <v>0</v>
      </c>
      <c r="J15" s="413"/>
      <c r="K15" s="196">
        <f t="shared" si="2"/>
        <v>0</v>
      </c>
      <c r="L15" s="196">
        <f t="shared" si="3"/>
        <v>0</v>
      </c>
      <c r="M15" s="229">
        <f>E7+E8+E9+E10+E11+E12+E13+E14+E15</f>
        <v>1650</v>
      </c>
      <c r="N15" s="400"/>
      <c r="O15" s="37"/>
      <c r="P15" s="205"/>
    </row>
    <row r="16" spans="1:16" ht="12.75">
      <c r="A16" s="206">
        <v>37539</v>
      </c>
      <c r="B16" s="221">
        <v>37571</v>
      </c>
      <c r="C16" s="228"/>
      <c r="D16" s="392"/>
      <c r="E16" s="32">
        <v>0</v>
      </c>
      <c r="F16" s="196">
        <f t="shared" si="0"/>
        <v>0</v>
      </c>
      <c r="G16" s="32">
        <v>0</v>
      </c>
      <c r="H16" s="412">
        <v>0.2</v>
      </c>
      <c r="I16" s="196">
        <f t="shared" si="1"/>
        <v>0</v>
      </c>
      <c r="J16" s="32"/>
      <c r="K16" s="196">
        <f t="shared" si="2"/>
        <v>0</v>
      </c>
      <c r="L16" s="196">
        <f t="shared" si="3"/>
        <v>0</v>
      </c>
      <c r="M16" s="229">
        <f>E7+E8+E9+E10+E11+E12+E13+E14+E15+E16</f>
        <v>1650</v>
      </c>
      <c r="N16" s="400"/>
      <c r="O16" s="37"/>
      <c r="P16" s="205"/>
    </row>
    <row r="17" spans="1:16" ht="12.75">
      <c r="A17" s="206">
        <v>37571</v>
      </c>
      <c r="B17" s="221">
        <v>37602</v>
      </c>
      <c r="C17" s="228"/>
      <c r="D17" s="392"/>
      <c r="E17" s="32">
        <v>0</v>
      </c>
      <c r="F17" s="196">
        <f t="shared" si="0"/>
        <v>0</v>
      </c>
      <c r="G17" s="32">
        <v>0</v>
      </c>
      <c r="H17" s="412">
        <v>0.2</v>
      </c>
      <c r="I17" s="196">
        <f t="shared" si="1"/>
        <v>0</v>
      </c>
      <c r="J17" s="196"/>
      <c r="K17" s="196">
        <f t="shared" si="2"/>
        <v>0</v>
      </c>
      <c r="L17" s="196">
        <f t="shared" si="3"/>
        <v>0</v>
      </c>
      <c r="M17" s="229">
        <f>E7+E8+E9+E10+E11+E12+E13+E14+E15+E16+E17</f>
        <v>1650</v>
      </c>
      <c r="N17" s="400"/>
      <c r="O17" s="37"/>
      <c r="P17" s="205"/>
    </row>
    <row r="18" spans="1:16" ht="12.75">
      <c r="A18" s="206">
        <v>37602</v>
      </c>
      <c r="B18" s="221">
        <v>37622</v>
      </c>
      <c r="C18" s="228"/>
      <c r="D18" s="392"/>
      <c r="E18" s="32">
        <v>0</v>
      </c>
      <c r="F18" s="196">
        <f t="shared" si="0"/>
        <v>0</v>
      </c>
      <c r="G18" s="32">
        <v>0</v>
      </c>
      <c r="H18" s="412">
        <v>0.2</v>
      </c>
      <c r="I18" s="196">
        <f t="shared" si="1"/>
        <v>0</v>
      </c>
      <c r="J18" s="196"/>
      <c r="K18" s="196">
        <f t="shared" si="2"/>
        <v>0</v>
      </c>
      <c r="L18" s="196">
        <f t="shared" si="3"/>
        <v>0</v>
      </c>
      <c r="M18" s="229">
        <f>E7+E8+E9+E10+E11+E12+E13+E14+E15+E16+E17+E18</f>
        <v>1650</v>
      </c>
      <c r="N18" s="401"/>
      <c r="O18" s="37"/>
      <c r="P18" s="205"/>
    </row>
    <row r="19" spans="1:16" ht="12.75">
      <c r="A19" s="802" t="s">
        <v>1121</v>
      </c>
      <c r="B19" s="803"/>
      <c r="C19" s="804"/>
      <c r="D19" s="37"/>
      <c r="E19" s="649">
        <f aca="true" t="shared" si="4" ref="E19:L19">SUM(E7:E18)</f>
        <v>1650</v>
      </c>
      <c r="F19" s="101">
        <f t="shared" si="4"/>
        <v>49.5</v>
      </c>
      <c r="G19" s="649">
        <f t="shared" si="4"/>
        <v>24</v>
      </c>
      <c r="H19" s="101"/>
      <c r="I19" s="649">
        <f t="shared" si="4"/>
        <v>4.8</v>
      </c>
      <c r="J19" s="101"/>
      <c r="K19" s="650">
        <f>SUM(K7:K18)</f>
        <v>4.65</v>
      </c>
      <c r="L19" s="649">
        <f t="shared" si="4"/>
        <v>33.45</v>
      </c>
      <c r="M19" s="651">
        <f>E19</f>
        <v>1650</v>
      </c>
      <c r="N19" s="37"/>
      <c r="O19" s="37"/>
      <c r="P19" s="205"/>
    </row>
    <row r="20" spans="1:16" ht="12.75">
      <c r="A20" s="204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05"/>
    </row>
    <row r="21" spans="1:16" ht="12.75">
      <c r="A21" s="204"/>
      <c r="B21" s="37"/>
      <c r="C21" s="67" t="s">
        <v>590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05"/>
    </row>
    <row r="22" spans="1:16" ht="12.75">
      <c r="A22" s="204"/>
      <c r="B22" s="652" t="s">
        <v>21</v>
      </c>
      <c r="C22" s="395" t="s">
        <v>592</v>
      </c>
      <c r="D22" s="395" t="s">
        <v>593</v>
      </c>
      <c r="E22" s="395" t="s">
        <v>594</v>
      </c>
      <c r="F22" s="395" t="s">
        <v>595</v>
      </c>
      <c r="G22" s="395" t="s">
        <v>596</v>
      </c>
      <c r="H22" s="395"/>
      <c r="I22" s="395" t="s">
        <v>597</v>
      </c>
      <c r="J22" s="395"/>
      <c r="K22" s="395" t="s">
        <v>598</v>
      </c>
      <c r="L22" s="395" t="s">
        <v>599</v>
      </c>
      <c r="M22" s="395" t="s">
        <v>600</v>
      </c>
      <c r="N22" s="395" t="s">
        <v>601</v>
      </c>
      <c r="O22" s="395" t="s">
        <v>602</v>
      </c>
      <c r="P22" s="411" t="s">
        <v>603</v>
      </c>
    </row>
    <row r="23" spans="1:16" ht="12.75">
      <c r="A23" s="204"/>
      <c r="B23" s="652" t="s">
        <v>604</v>
      </c>
      <c r="C23" s="653">
        <f>SUM(C24:C38)</f>
        <v>0</v>
      </c>
      <c r="D23" s="653">
        <f>SUM(D24:D38)</f>
        <v>0</v>
      </c>
      <c r="E23" s="653">
        <f>SUM(E24:E38)</f>
        <v>0</v>
      </c>
      <c r="F23" s="653">
        <f>SUM(F24:F38)</f>
        <v>0</v>
      </c>
      <c r="G23" s="653">
        <f>SUM(G24:G38)</f>
        <v>0</v>
      </c>
      <c r="H23" s="653"/>
      <c r="I23" s="653">
        <f>SUM(I24:I38)</f>
        <v>0</v>
      </c>
      <c r="J23" s="653"/>
      <c r="K23" s="653">
        <f aca="true" t="shared" si="5" ref="K23:P23">SUM(K24:K38)</f>
        <v>0</v>
      </c>
      <c r="L23" s="653">
        <f t="shared" si="5"/>
        <v>0</v>
      </c>
      <c r="M23" s="653">
        <f t="shared" si="5"/>
        <v>0</v>
      </c>
      <c r="N23" s="653">
        <f t="shared" si="5"/>
        <v>0</v>
      </c>
      <c r="O23" s="653">
        <f t="shared" si="5"/>
        <v>0</v>
      </c>
      <c r="P23" s="653">
        <f t="shared" si="5"/>
        <v>0</v>
      </c>
    </row>
    <row r="24" spans="1:16" ht="12.75">
      <c r="A24" s="801" t="s">
        <v>605</v>
      </c>
      <c r="B24" s="800"/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/>
      <c r="I24" s="32">
        <v>0</v>
      </c>
      <c r="J24" s="32"/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207">
        <v>0</v>
      </c>
    </row>
    <row r="25" spans="1:16" ht="12.75">
      <c r="A25" s="801" t="s">
        <v>606</v>
      </c>
      <c r="B25" s="800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/>
      <c r="I25" s="32">
        <v>0</v>
      </c>
      <c r="J25" s="32"/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207">
        <v>0</v>
      </c>
    </row>
    <row r="26" spans="1:16" ht="12.75">
      <c r="A26" s="801" t="s">
        <v>321</v>
      </c>
      <c r="B26" s="800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/>
      <c r="I26" s="32">
        <v>0</v>
      </c>
      <c r="J26" s="32"/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207">
        <v>0</v>
      </c>
    </row>
    <row r="27" spans="1:16" ht="12.75">
      <c r="A27" s="801" t="s">
        <v>621</v>
      </c>
      <c r="B27" s="800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/>
      <c r="I27" s="32">
        <v>0</v>
      </c>
      <c r="J27" s="32"/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207">
        <v>0</v>
      </c>
    </row>
    <row r="28" spans="1:16" ht="12.75">
      <c r="A28" s="801" t="s">
        <v>622</v>
      </c>
      <c r="B28" s="800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/>
      <c r="I28" s="32">
        <v>0</v>
      </c>
      <c r="J28" s="32"/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07">
        <v>0</v>
      </c>
    </row>
    <row r="29" spans="1:16" ht="12.75">
      <c r="A29" s="801" t="s">
        <v>623</v>
      </c>
      <c r="B29" s="800"/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/>
      <c r="I29" s="32">
        <v>0</v>
      </c>
      <c r="J29" s="32"/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207">
        <v>0</v>
      </c>
    </row>
    <row r="30" spans="1:16" ht="12.75">
      <c r="A30" s="801" t="s">
        <v>303</v>
      </c>
      <c r="B30" s="800"/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/>
      <c r="I30" s="32">
        <v>0</v>
      </c>
      <c r="J30" s="32"/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207">
        <v>0</v>
      </c>
    </row>
    <row r="31" spans="1:16" ht="12.75">
      <c r="A31" s="801" t="s">
        <v>578</v>
      </c>
      <c r="B31" s="800"/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/>
      <c r="I31" s="32">
        <v>0</v>
      </c>
      <c r="J31" s="32"/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207">
        <v>0</v>
      </c>
    </row>
    <row r="32" spans="1:16" ht="12.75">
      <c r="A32" s="801" t="s">
        <v>624</v>
      </c>
      <c r="B32" s="800"/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/>
      <c r="I32" s="32">
        <v>0</v>
      </c>
      <c r="J32" s="32"/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207">
        <v>0</v>
      </c>
    </row>
    <row r="33" spans="1:16" ht="12.75">
      <c r="A33" s="801" t="s">
        <v>1142</v>
      </c>
      <c r="B33" s="800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/>
      <c r="I33" s="32">
        <v>0</v>
      </c>
      <c r="J33" s="32"/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207">
        <v>0</v>
      </c>
    </row>
    <row r="34" spans="1:16" ht="12.75">
      <c r="A34" s="801" t="s">
        <v>1087</v>
      </c>
      <c r="B34" s="800"/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/>
      <c r="I34" s="32">
        <v>0</v>
      </c>
      <c r="J34" s="32"/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07">
        <v>0</v>
      </c>
    </row>
    <row r="35" spans="1:16" ht="12.75">
      <c r="A35" s="801" t="s">
        <v>367</v>
      </c>
      <c r="B35" s="800"/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/>
      <c r="I35" s="32">
        <v>0</v>
      </c>
      <c r="J35" s="32"/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207">
        <v>0</v>
      </c>
    </row>
    <row r="36" spans="1:16" ht="12.75">
      <c r="A36" s="801" t="s">
        <v>625</v>
      </c>
      <c r="B36" s="800"/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/>
      <c r="I36" s="32">
        <v>0</v>
      </c>
      <c r="J36" s="32"/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207">
        <v>0</v>
      </c>
    </row>
    <row r="37" spans="1:16" ht="12.75">
      <c r="A37" s="801" t="s">
        <v>471</v>
      </c>
      <c r="B37" s="800"/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/>
      <c r="I37" s="32">
        <v>0</v>
      </c>
      <c r="J37" s="32"/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207">
        <v>0</v>
      </c>
    </row>
    <row r="38" spans="1:16" ht="12.75">
      <c r="A38" s="208"/>
      <c r="B38" s="9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07"/>
    </row>
    <row r="39" spans="1:16" ht="12.75">
      <c r="A39" s="801" t="s">
        <v>605</v>
      </c>
      <c r="B39" s="800"/>
      <c r="C39" s="196">
        <f>SUM(C24:P24)</f>
        <v>0</v>
      </c>
      <c r="D39" s="32"/>
      <c r="E39" s="800" t="s">
        <v>623</v>
      </c>
      <c r="F39" s="800"/>
      <c r="G39" s="196">
        <f>SUM(C29:P29)</f>
        <v>0</v>
      </c>
      <c r="H39" s="196"/>
      <c r="I39" s="800" t="s">
        <v>1142</v>
      </c>
      <c r="J39" s="800"/>
      <c r="K39" s="32"/>
      <c r="L39" s="196">
        <f>SUM(C33:P33)</f>
        <v>0</v>
      </c>
      <c r="M39" s="32"/>
      <c r="N39" s="32"/>
      <c r="O39" s="32"/>
      <c r="P39" s="207"/>
    </row>
    <row r="40" spans="1:16" ht="12.75">
      <c r="A40" s="801" t="s">
        <v>606</v>
      </c>
      <c r="B40" s="800"/>
      <c r="C40" s="196">
        <f>SUM(C25:P25)</f>
        <v>0</v>
      </c>
      <c r="D40" s="32"/>
      <c r="E40" s="800" t="s">
        <v>303</v>
      </c>
      <c r="F40" s="800"/>
      <c r="G40" s="196">
        <f>SUM(C30:P30)</f>
        <v>0</v>
      </c>
      <c r="H40" s="196"/>
      <c r="I40" s="800" t="s">
        <v>1087</v>
      </c>
      <c r="J40" s="800"/>
      <c r="K40" s="32"/>
      <c r="L40" s="196">
        <f>SUM(C34:P34)</f>
        <v>0</v>
      </c>
      <c r="M40" s="32"/>
      <c r="N40" s="32"/>
      <c r="O40" s="32"/>
      <c r="P40" s="207"/>
    </row>
    <row r="41" spans="1:16" ht="12.75">
      <c r="A41" s="801" t="s">
        <v>321</v>
      </c>
      <c r="B41" s="800"/>
      <c r="C41" s="196">
        <f>SUM(C26:P26)</f>
        <v>0</v>
      </c>
      <c r="D41" s="32"/>
      <c r="E41" s="800" t="s">
        <v>578</v>
      </c>
      <c r="F41" s="800"/>
      <c r="G41" s="196">
        <f>SUM(C31:P31)</f>
        <v>0</v>
      </c>
      <c r="H41" s="196"/>
      <c r="I41" s="800" t="s">
        <v>367</v>
      </c>
      <c r="J41" s="800"/>
      <c r="K41" s="32"/>
      <c r="L41" s="196">
        <f>SUM(C35:P35)</f>
        <v>0</v>
      </c>
      <c r="M41" s="32"/>
      <c r="N41" s="32"/>
      <c r="O41" s="32"/>
      <c r="P41" s="207"/>
    </row>
    <row r="42" spans="1:16" ht="12.75">
      <c r="A42" s="801" t="s">
        <v>621</v>
      </c>
      <c r="B42" s="800"/>
      <c r="C42" s="196">
        <f>SUM(C27:P27)</f>
        <v>0</v>
      </c>
      <c r="D42" s="32"/>
      <c r="E42" s="800" t="s">
        <v>624</v>
      </c>
      <c r="F42" s="800"/>
      <c r="G42" s="196">
        <f>SUM(C32:P32)</f>
        <v>0</v>
      </c>
      <c r="H42" s="196"/>
      <c r="I42" s="800" t="s">
        <v>625</v>
      </c>
      <c r="J42" s="800"/>
      <c r="K42" s="32"/>
      <c r="L42" s="196">
        <f>SUM(C36:P36)</f>
        <v>0</v>
      </c>
      <c r="M42" s="32"/>
      <c r="N42" s="32"/>
      <c r="O42" s="32"/>
      <c r="P42" s="207"/>
    </row>
    <row r="43" spans="1:16" ht="12.75">
      <c r="A43" s="801" t="s">
        <v>622</v>
      </c>
      <c r="B43" s="800"/>
      <c r="C43" s="196">
        <f>SUM(C28:P28)</f>
        <v>0</v>
      </c>
      <c r="D43" s="32"/>
      <c r="E43" s="32"/>
      <c r="F43" s="32"/>
      <c r="G43" s="32"/>
      <c r="H43" s="32"/>
      <c r="I43" s="800" t="s">
        <v>471</v>
      </c>
      <c r="J43" s="800"/>
      <c r="K43" s="32"/>
      <c r="L43" s="196">
        <f>SUM(C37:P37)</f>
        <v>0</v>
      </c>
      <c r="M43" s="32"/>
      <c r="N43" s="32"/>
      <c r="O43" s="32"/>
      <c r="P43" s="207"/>
    </row>
    <row r="44" spans="1:16" ht="12.75">
      <c r="A44" s="208"/>
      <c r="B44" s="98"/>
      <c r="C44" s="196"/>
      <c r="D44" s="32"/>
      <c r="E44" s="32"/>
      <c r="F44" s="32"/>
      <c r="G44" s="32"/>
      <c r="H44" s="32"/>
      <c r="I44" s="98"/>
      <c r="J44" s="98"/>
      <c r="K44" s="32"/>
      <c r="L44" s="196"/>
      <c r="M44" s="32"/>
      <c r="N44" s="32"/>
      <c r="O44" s="32"/>
      <c r="P44" s="207"/>
    </row>
    <row r="45" spans="1:16" ht="12.75">
      <c r="A45" s="208"/>
      <c r="B45" s="347" t="s">
        <v>350</v>
      </c>
      <c r="C45" s="37"/>
      <c r="D45" s="670">
        <v>0</v>
      </c>
      <c r="E45" s="32"/>
      <c r="F45" s="347" t="s">
        <v>872</v>
      </c>
      <c r="G45" s="32"/>
      <c r="H45" s="32"/>
      <c r="I45" s="671"/>
      <c r="J45" s="98"/>
      <c r="K45" s="37"/>
      <c r="L45" s="37"/>
      <c r="M45" s="37"/>
      <c r="N45" s="32"/>
      <c r="O45" s="32"/>
      <c r="P45" s="207"/>
    </row>
    <row r="46" spans="1:16" ht="12.75">
      <c r="A46" s="204"/>
      <c r="B46" s="3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07"/>
    </row>
    <row r="47" spans="1:16" ht="12.75">
      <c r="A47" s="383"/>
      <c r="B47" s="347" t="s">
        <v>874</v>
      </c>
      <c r="C47" s="345"/>
      <c r="D47" s="654">
        <f>SUM(C28:N28)</f>
        <v>0</v>
      </c>
      <c r="E47" s="37"/>
      <c r="F47" s="37"/>
      <c r="G47" s="345" t="s">
        <v>873</v>
      </c>
      <c r="H47" s="37"/>
      <c r="I47" s="672">
        <v>0</v>
      </c>
      <c r="J47" s="347"/>
      <c r="K47" s="37"/>
      <c r="L47" s="345" t="s">
        <v>875</v>
      </c>
      <c r="M47" s="655">
        <v>0</v>
      </c>
      <c r="N47" s="37"/>
      <c r="O47" s="32"/>
      <c r="P47" s="207"/>
    </row>
    <row r="48" spans="1:16" ht="12.75">
      <c r="A48" s="383"/>
      <c r="B48" s="406"/>
      <c r="C48" s="409"/>
      <c r="D48" s="407"/>
      <c r="E48" s="409"/>
      <c r="F48" s="408"/>
      <c r="G48" s="406"/>
      <c r="H48" s="409"/>
      <c r="I48" s="407"/>
      <c r="J48" s="409"/>
      <c r="K48" s="408"/>
      <c r="L48" s="409"/>
      <c r="M48" s="410"/>
      <c r="N48" s="410"/>
      <c r="O48" s="32"/>
      <c r="P48" s="207"/>
    </row>
    <row r="49" spans="1:16" ht="13.5" thickBot="1">
      <c r="A49" s="20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1"/>
    </row>
  </sheetData>
  <sheetProtection/>
  <mergeCells count="36">
    <mergeCell ref="A28:B28"/>
    <mergeCell ref="A29:B29"/>
    <mergeCell ref="N5:N6"/>
    <mergeCell ref="D2:G2"/>
    <mergeCell ref="D3:G3"/>
    <mergeCell ref="A5:A6"/>
    <mergeCell ref="C5:C6"/>
    <mergeCell ref="E5:E6"/>
    <mergeCell ref="B5:B6"/>
    <mergeCell ref="A31:B31"/>
    <mergeCell ref="A32:B32"/>
    <mergeCell ref="A33:B33"/>
    <mergeCell ref="A34:B34"/>
    <mergeCell ref="A19:C19"/>
    <mergeCell ref="A24:B24"/>
    <mergeCell ref="A25:B25"/>
    <mergeCell ref="A30:B30"/>
    <mergeCell ref="A26:B26"/>
    <mergeCell ref="A27:B27"/>
    <mergeCell ref="A35:B35"/>
    <mergeCell ref="A36:B36"/>
    <mergeCell ref="A37:B37"/>
    <mergeCell ref="A43:B43"/>
    <mergeCell ref="A39:B39"/>
    <mergeCell ref="A40:B40"/>
    <mergeCell ref="A41:B41"/>
    <mergeCell ref="A42:B42"/>
    <mergeCell ref="I43:J43"/>
    <mergeCell ref="I39:J39"/>
    <mergeCell ref="I40:J40"/>
    <mergeCell ref="I41:J41"/>
    <mergeCell ref="I42:J42"/>
    <mergeCell ref="E39:F39"/>
    <mergeCell ref="E40:F40"/>
    <mergeCell ref="E41:F41"/>
    <mergeCell ref="E42:F42"/>
  </mergeCells>
  <hyperlinks>
    <hyperlink ref="B3" location="T!A1" display="T!A1"/>
  </hyperlinks>
  <printOptions/>
  <pageMargins left="0.787401575" right="0.787401575" top="0.984251969" bottom="0.984251969" header="0.492125985" footer="0.492125985"/>
  <pageSetup fitToHeight="2" fitToWidth="1" horizontalDpi="120" verticalDpi="120" orientation="landscape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0"/>
  <sheetViews>
    <sheetView zoomScale="90" zoomScaleNormal="90" zoomScalePageLayoutView="0" workbookViewId="0" topLeftCell="A1">
      <selection activeCell="D22" sqref="D22"/>
    </sheetView>
  </sheetViews>
  <sheetFormatPr defaultColWidth="11.421875" defaultRowHeight="12.75"/>
  <cols>
    <col min="1" max="1" width="17.28125" style="0" customWidth="1"/>
    <col min="2" max="3" width="14.57421875" style="0" customWidth="1"/>
    <col min="4" max="4" width="25.7109375" style="0" customWidth="1"/>
    <col min="5" max="5" width="24.8515625" style="0" customWidth="1"/>
    <col min="6" max="6" width="24.28125" style="0" customWidth="1"/>
  </cols>
  <sheetData>
    <row r="2" spans="1:6" ht="12.75">
      <c r="A2" s="815" t="s">
        <v>0</v>
      </c>
      <c r="B2" s="815"/>
      <c r="C2" s="815"/>
      <c r="D2" s="815"/>
      <c r="E2" s="815"/>
      <c r="F2" s="815"/>
    </row>
    <row r="3" ht="12.75">
      <c r="A3" s="638" t="s">
        <v>20</v>
      </c>
    </row>
    <row r="4" spans="4:6" ht="12.75">
      <c r="D4" s="813" t="s">
        <v>1</v>
      </c>
      <c r="E4" s="814"/>
      <c r="F4" s="814"/>
    </row>
    <row r="5" spans="1:6" ht="28.5" customHeight="1">
      <c r="A5" s="618" t="s">
        <v>2</v>
      </c>
      <c r="B5" s="622" t="s">
        <v>3</v>
      </c>
      <c r="C5" s="623"/>
      <c r="D5" s="626" t="s">
        <v>4</v>
      </c>
      <c r="E5" s="634"/>
      <c r="F5" s="635" t="s">
        <v>5</v>
      </c>
    </row>
    <row r="6" spans="1:6" ht="12.75">
      <c r="A6" s="619" t="s">
        <v>6</v>
      </c>
      <c r="B6" s="624" t="s">
        <v>7</v>
      </c>
      <c r="C6" s="625"/>
      <c r="D6" s="627" t="s">
        <v>8</v>
      </c>
      <c r="E6" s="630" t="s">
        <v>9</v>
      </c>
      <c r="F6" s="632" t="s">
        <v>9</v>
      </c>
    </row>
    <row r="7" spans="1:6" ht="12.75">
      <c r="A7" s="619"/>
      <c r="B7" s="624"/>
      <c r="C7" s="625"/>
      <c r="D7" s="628" t="s">
        <v>10</v>
      </c>
      <c r="E7" s="630" t="s">
        <v>11</v>
      </c>
      <c r="F7" s="632" t="s">
        <v>12</v>
      </c>
    </row>
    <row r="8" spans="1:6" ht="12.75">
      <c r="A8" s="620"/>
      <c r="B8" s="636" t="s">
        <v>13</v>
      </c>
      <c r="C8" s="636" t="s">
        <v>14</v>
      </c>
      <c r="D8" s="629" t="s">
        <v>15</v>
      </c>
      <c r="E8" s="631"/>
      <c r="F8" s="633"/>
    </row>
    <row r="9" spans="1:6" ht="12.75">
      <c r="A9" s="618" t="s">
        <v>16</v>
      </c>
      <c r="B9" s="609"/>
      <c r="C9" s="609">
        <v>60000</v>
      </c>
      <c r="D9" s="610">
        <v>0.045</v>
      </c>
      <c r="E9" s="610">
        <v>0.03</v>
      </c>
      <c r="F9" s="611">
        <v>0.035</v>
      </c>
    </row>
    <row r="10" spans="1:6" ht="12.75">
      <c r="A10" s="619"/>
      <c r="B10" s="609">
        <v>60000.01</v>
      </c>
      <c r="C10" s="609">
        <v>90000</v>
      </c>
      <c r="D10" s="610">
        <v>0.06</v>
      </c>
      <c r="E10" s="610">
        <v>0.04</v>
      </c>
      <c r="F10" s="611">
        <v>0.045</v>
      </c>
    </row>
    <row r="11" spans="1:6" ht="13.5" thickBot="1">
      <c r="A11" s="621"/>
      <c r="B11" s="612">
        <f>C10+0.01</f>
        <v>90000.01</v>
      </c>
      <c r="C11" s="612">
        <v>120000</v>
      </c>
      <c r="D11" s="613">
        <v>0.075</v>
      </c>
      <c r="E11" s="613">
        <v>0.05</v>
      </c>
      <c r="F11" s="614">
        <v>0.055</v>
      </c>
    </row>
    <row r="12" spans="1:6" ht="12.75">
      <c r="A12" s="619"/>
      <c r="B12" s="615"/>
      <c r="C12" s="615">
        <v>240000</v>
      </c>
      <c r="D12" s="616">
        <v>0.081</v>
      </c>
      <c r="E12" s="616">
        <v>0.054</v>
      </c>
      <c r="F12" s="617">
        <v>0.059</v>
      </c>
    </row>
    <row r="13" spans="1:6" ht="12.75">
      <c r="A13" s="619" t="s">
        <v>17</v>
      </c>
      <c r="B13" s="609">
        <f aca="true" t="shared" si="0" ref="B13:B20">C12+0.01</f>
        <v>240000.01</v>
      </c>
      <c r="C13" s="609">
        <v>360000</v>
      </c>
      <c r="D13" s="610">
        <v>0.087</v>
      </c>
      <c r="E13" s="610">
        <v>0.058</v>
      </c>
      <c r="F13" s="611">
        <v>0.063</v>
      </c>
    </row>
    <row r="14" spans="1:6" ht="12.75">
      <c r="A14" s="619" t="s">
        <v>18</v>
      </c>
      <c r="B14" s="609">
        <f t="shared" si="0"/>
        <v>360000.01</v>
      </c>
      <c r="C14" s="609">
        <v>480000</v>
      </c>
      <c r="D14" s="610">
        <v>0.093</v>
      </c>
      <c r="E14" s="610">
        <v>0.062</v>
      </c>
      <c r="F14" s="611">
        <v>0.067</v>
      </c>
    </row>
    <row r="15" spans="1:6" ht="12.75">
      <c r="A15" s="619" t="s">
        <v>19</v>
      </c>
      <c r="B15" s="609">
        <f t="shared" si="0"/>
        <v>480000.01</v>
      </c>
      <c r="C15" s="609">
        <v>600000</v>
      </c>
      <c r="D15" s="610">
        <v>0.099</v>
      </c>
      <c r="E15" s="610">
        <v>0.066</v>
      </c>
      <c r="F15" s="611">
        <v>0.071</v>
      </c>
    </row>
    <row r="16" spans="1:6" ht="12.75">
      <c r="A16" s="619"/>
      <c r="B16" s="609">
        <f t="shared" si="0"/>
        <v>600000.01</v>
      </c>
      <c r="C16" s="609">
        <v>720000</v>
      </c>
      <c r="D16" s="610">
        <v>0.105</v>
      </c>
      <c r="E16" s="610">
        <v>0.07</v>
      </c>
      <c r="F16" s="611">
        <v>0.075</v>
      </c>
    </row>
    <row r="17" spans="1:6" ht="12.75">
      <c r="A17" s="619"/>
      <c r="B17" s="609">
        <f t="shared" si="0"/>
        <v>720000.01</v>
      </c>
      <c r="C17" s="609">
        <v>840000</v>
      </c>
      <c r="D17" s="610">
        <v>0.111</v>
      </c>
      <c r="E17" s="610">
        <v>0.074</v>
      </c>
      <c r="F17" s="611">
        <v>0.079</v>
      </c>
    </row>
    <row r="18" spans="1:6" ht="12.75">
      <c r="A18" s="619"/>
      <c r="B18" s="609">
        <f t="shared" si="0"/>
        <v>840000.01</v>
      </c>
      <c r="C18" s="609">
        <v>960000</v>
      </c>
      <c r="D18" s="610">
        <v>0.117</v>
      </c>
      <c r="E18" s="610">
        <v>0.078</v>
      </c>
      <c r="F18" s="611">
        <v>0.083</v>
      </c>
    </row>
    <row r="19" spans="1:6" ht="12.75">
      <c r="A19" s="619"/>
      <c r="B19" s="609">
        <f t="shared" si="0"/>
        <v>960000.01</v>
      </c>
      <c r="C19" s="609">
        <v>1080000</v>
      </c>
      <c r="D19" s="610">
        <v>0.123</v>
      </c>
      <c r="E19" s="610">
        <v>0.082</v>
      </c>
      <c r="F19" s="611">
        <v>0.087</v>
      </c>
    </row>
    <row r="20" spans="1:6" ht="12.75">
      <c r="A20" s="620"/>
      <c r="B20" s="609">
        <f t="shared" si="0"/>
        <v>1080000.01</v>
      </c>
      <c r="C20" s="609">
        <v>1200000</v>
      </c>
      <c r="D20" s="610">
        <v>0.129</v>
      </c>
      <c r="E20" s="610">
        <v>0.086</v>
      </c>
      <c r="F20" s="611">
        <v>0.091</v>
      </c>
    </row>
  </sheetData>
  <sheetProtection/>
  <mergeCells count="2">
    <mergeCell ref="D4:F4"/>
    <mergeCell ref="A2:F2"/>
  </mergeCells>
  <hyperlinks>
    <hyperlink ref="A3" location="Simples!A1" display="Simples!A1"/>
  </hyperlinks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8"/>
  <dimension ref="A1:C18"/>
  <sheetViews>
    <sheetView zoomScale="78" zoomScaleNormal="78" zoomScalePageLayoutView="0" workbookViewId="0" topLeftCell="A1">
      <selection activeCell="A2" sqref="A2"/>
    </sheetView>
  </sheetViews>
  <sheetFormatPr defaultColWidth="6.7109375" defaultRowHeight="12.75"/>
  <cols>
    <col min="1" max="1" width="39.421875" style="16" customWidth="1"/>
    <col min="2" max="2" width="19.421875" style="16" customWidth="1"/>
    <col min="3" max="3" width="20.7109375" style="16" customWidth="1"/>
    <col min="4" max="16384" width="6.7109375" style="16" customWidth="1"/>
  </cols>
  <sheetData>
    <row r="1" ht="12" customHeight="1">
      <c r="C1" s="200">
        <v>37042</v>
      </c>
    </row>
    <row r="2" ht="20.25" customHeight="1">
      <c r="C2" s="9">
        <f>Cadastro!$D$22</f>
        <v>12345000132</v>
      </c>
    </row>
    <row r="3" ht="24.75" customHeight="1">
      <c r="C3" s="20"/>
    </row>
    <row r="4" ht="36.75" customHeight="1">
      <c r="C4" s="231">
        <f>Simples!$M$19</f>
        <v>1650</v>
      </c>
    </row>
    <row r="5" ht="17.25" customHeight="1">
      <c r="C5" s="232">
        <v>0.03</v>
      </c>
    </row>
    <row r="6" spans="1:3" ht="33" customHeight="1">
      <c r="A6" s="233" t="str">
        <f>Cadastro!$D$6</f>
        <v>Empresa Modelo S/A</v>
      </c>
      <c r="C6" s="234">
        <v>10.5</v>
      </c>
    </row>
    <row r="7" ht="24" customHeight="1">
      <c r="C7" s="234">
        <v>2.1</v>
      </c>
    </row>
    <row r="8" ht="23.25" customHeight="1">
      <c r="C8" s="234">
        <v>0.41</v>
      </c>
    </row>
    <row r="9" ht="31.5" customHeight="1">
      <c r="C9" s="234">
        <f>SUM(C6:C8)</f>
        <v>13.01</v>
      </c>
    </row>
    <row r="10" spans="1:3" ht="14.25">
      <c r="A10" s="18"/>
      <c r="C10" s="21"/>
    </row>
    <row r="11" ht="14.25">
      <c r="C11" s="17"/>
    </row>
    <row r="12" spans="1:3" ht="15">
      <c r="A12" s="402" t="s">
        <v>871</v>
      </c>
      <c r="B12" s="404"/>
      <c r="C12" s="405"/>
    </row>
    <row r="13" spans="2:3" ht="14.25">
      <c r="B13" s="22"/>
      <c r="C13" s="17"/>
    </row>
    <row r="14" spans="2:3" ht="14.25">
      <c r="B14" s="22"/>
      <c r="C14" s="19"/>
    </row>
    <row r="15" spans="2:3" ht="14.25">
      <c r="B15" s="22"/>
      <c r="C15" s="19"/>
    </row>
    <row r="16" spans="2:3" ht="14.25">
      <c r="B16" s="22"/>
      <c r="C16" s="19"/>
    </row>
    <row r="17" ht="14.25">
      <c r="C17" s="19"/>
    </row>
    <row r="18" ht="14.25">
      <c r="C18" s="19"/>
    </row>
  </sheetData>
  <sheetProtection/>
  <printOptions/>
  <pageMargins left="0.3937007874015748" right="0.3937007874015748" top="0" bottom="0" header="0.5118110236220472" footer="0.5118110236220472"/>
  <pageSetup horizontalDpi="120" verticalDpi="12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4"/>
  <dimension ref="A1:O25"/>
  <sheetViews>
    <sheetView zoomScalePageLayoutView="0" workbookViewId="0" topLeftCell="A1">
      <selection activeCell="B4" sqref="B4"/>
    </sheetView>
  </sheetViews>
  <sheetFormatPr defaultColWidth="7.8515625" defaultRowHeight="12.75"/>
  <cols>
    <col min="1" max="1" width="4.28125" style="106" customWidth="1"/>
    <col min="2" max="2" width="33.28125" style="65" customWidth="1"/>
    <col min="3" max="3" width="5.00390625" style="107" customWidth="1"/>
    <col min="4" max="4" width="12.57421875" style="108" customWidth="1"/>
    <col min="5" max="15" width="12.57421875" style="65" customWidth="1"/>
    <col min="16" max="16384" width="7.8515625" style="65" customWidth="1"/>
  </cols>
  <sheetData>
    <row r="1" spans="1:15" ht="13.5" thickBot="1">
      <c r="A1" s="110"/>
      <c r="B1" s="64"/>
      <c r="C1" s="111"/>
      <c r="D1" s="112"/>
      <c r="E1" s="64"/>
      <c r="F1" s="64"/>
      <c r="G1" s="64"/>
      <c r="H1" s="64"/>
      <c r="I1" s="64"/>
      <c r="J1" s="64"/>
      <c r="K1" s="64"/>
      <c r="L1" s="64"/>
      <c r="M1" s="64"/>
      <c r="N1" s="64"/>
      <c r="O1" s="91"/>
    </row>
    <row r="2" spans="1:15" ht="18" thickBot="1" thickTop="1">
      <c r="A2" s="113"/>
      <c r="B2" s="816" t="s">
        <v>352</v>
      </c>
      <c r="C2" s="817"/>
      <c r="D2" s="817"/>
      <c r="E2" s="817"/>
      <c r="F2" s="817"/>
      <c r="G2" s="818"/>
      <c r="H2" s="37"/>
      <c r="I2" s="37"/>
      <c r="J2" s="37"/>
      <c r="K2" s="37"/>
      <c r="L2" s="37"/>
      <c r="M2" s="37"/>
      <c r="N2" s="37"/>
      <c r="O2" s="89"/>
    </row>
    <row r="3" spans="1:15" ht="15.75" thickTop="1">
      <c r="A3" s="113"/>
      <c r="B3" s="37"/>
      <c r="C3" s="116" t="s">
        <v>512</v>
      </c>
      <c r="D3" s="117">
        <v>2001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89"/>
    </row>
    <row r="4" spans="1:15" ht="12.75">
      <c r="A4" s="113"/>
      <c r="B4" s="37"/>
      <c r="C4" s="114"/>
      <c r="D4" s="118" t="s">
        <v>923</v>
      </c>
      <c r="E4" s="119" t="s">
        <v>666</v>
      </c>
      <c r="F4" s="119" t="s">
        <v>594</v>
      </c>
      <c r="G4" s="119" t="s">
        <v>667</v>
      </c>
      <c r="H4" s="119" t="s">
        <v>596</v>
      </c>
      <c r="I4" s="119" t="s">
        <v>597</v>
      </c>
      <c r="J4" s="119" t="s">
        <v>598</v>
      </c>
      <c r="K4" s="119" t="s">
        <v>599</v>
      </c>
      <c r="L4" s="119" t="s">
        <v>600</v>
      </c>
      <c r="M4" s="119" t="s">
        <v>601</v>
      </c>
      <c r="N4" s="119" t="s">
        <v>602</v>
      </c>
      <c r="O4" s="120" t="s">
        <v>603</v>
      </c>
    </row>
    <row r="5" spans="1:15" ht="12.75">
      <c r="A5" s="113"/>
      <c r="B5" s="68" t="s">
        <v>633</v>
      </c>
      <c r="C5" s="114"/>
      <c r="D5" s="115"/>
      <c r="E5" s="37"/>
      <c r="F5" s="37"/>
      <c r="G5" s="37"/>
      <c r="H5" s="37"/>
      <c r="I5" s="37"/>
      <c r="J5" s="37"/>
      <c r="K5" s="37"/>
      <c r="L5" s="37"/>
      <c r="M5" s="37"/>
      <c r="N5" s="37"/>
      <c r="O5" s="89"/>
    </row>
    <row r="6" spans="1:15" ht="12.75">
      <c r="A6" s="113">
        <v>1</v>
      </c>
      <c r="B6" s="121" t="s">
        <v>634</v>
      </c>
      <c r="C6" s="114">
        <v>51</v>
      </c>
      <c r="D6" s="122">
        <v>0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3">
        <v>0</v>
      </c>
    </row>
    <row r="7" spans="1:15" ht="12.75">
      <c r="A7" s="113">
        <v>2</v>
      </c>
      <c r="B7" s="121" t="s">
        <v>635</v>
      </c>
      <c r="C7" s="114">
        <v>52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3">
        <v>0</v>
      </c>
    </row>
    <row r="8" spans="1:15" ht="12.75">
      <c r="A8" s="113">
        <v>3</v>
      </c>
      <c r="B8" s="121" t="s">
        <v>636</v>
      </c>
      <c r="C8" s="114">
        <v>53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3">
        <v>0</v>
      </c>
    </row>
    <row r="9" spans="1:15" ht="12.75">
      <c r="A9" s="113"/>
      <c r="B9" s="37"/>
      <c r="C9" s="11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1:15" ht="12.75">
      <c r="A10" s="113">
        <v>5</v>
      </c>
      <c r="B10" s="67" t="s">
        <v>637</v>
      </c>
      <c r="C10" s="126">
        <v>55</v>
      </c>
      <c r="D10" s="127">
        <f aca="true" t="shared" si="0" ref="D10:O10">SUM(D6+D7+D8)</f>
        <v>0</v>
      </c>
      <c r="E10" s="127">
        <f t="shared" si="0"/>
        <v>0</v>
      </c>
      <c r="F10" s="127">
        <f t="shared" si="0"/>
        <v>0</v>
      </c>
      <c r="G10" s="127">
        <f t="shared" si="0"/>
        <v>0</v>
      </c>
      <c r="H10" s="127">
        <f t="shared" si="0"/>
        <v>0</v>
      </c>
      <c r="I10" s="127">
        <f t="shared" si="0"/>
        <v>0</v>
      </c>
      <c r="J10" s="127">
        <f t="shared" si="0"/>
        <v>0</v>
      </c>
      <c r="K10" s="127">
        <f t="shared" si="0"/>
        <v>0</v>
      </c>
      <c r="L10" s="127">
        <f t="shared" si="0"/>
        <v>0</v>
      </c>
      <c r="M10" s="127">
        <f t="shared" si="0"/>
        <v>0</v>
      </c>
      <c r="N10" s="127">
        <f t="shared" si="0"/>
        <v>0</v>
      </c>
      <c r="O10" s="128">
        <f t="shared" si="0"/>
        <v>0</v>
      </c>
    </row>
    <row r="11" spans="1:15" ht="12.75">
      <c r="A11" s="113"/>
      <c r="B11" s="68" t="s">
        <v>638</v>
      </c>
      <c r="C11" s="11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1:15" ht="12.75">
      <c r="A12" s="113">
        <v>6</v>
      </c>
      <c r="B12" s="121" t="s">
        <v>639</v>
      </c>
      <c r="C12" s="114">
        <v>56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3">
        <v>0</v>
      </c>
    </row>
    <row r="13" spans="1:15" ht="12.75">
      <c r="A13" s="113">
        <v>7</v>
      </c>
      <c r="B13" s="121" t="s">
        <v>640</v>
      </c>
      <c r="C13" s="114">
        <v>57</v>
      </c>
      <c r="D13" s="122">
        <v>0</v>
      </c>
      <c r="E13" s="122">
        <v>0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/>
    </row>
    <row r="14" spans="1:15" ht="12.75">
      <c r="A14" s="113">
        <v>8</v>
      </c>
      <c r="B14" s="121" t="s">
        <v>641</v>
      </c>
      <c r="C14" s="114">
        <v>58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3">
        <v>0</v>
      </c>
    </row>
    <row r="15" spans="1:15" ht="12.75">
      <c r="A15" s="113"/>
      <c r="B15" s="37"/>
      <c r="C15" s="11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 ht="12.75">
      <c r="A16" s="113">
        <v>10</v>
      </c>
      <c r="B16" s="67" t="s">
        <v>648</v>
      </c>
      <c r="C16" s="126">
        <v>60</v>
      </c>
      <c r="D16" s="127">
        <f aca="true" t="shared" si="1" ref="D16:O16">SUM(D12+D13+D14)</f>
        <v>0</v>
      </c>
      <c r="E16" s="127">
        <f t="shared" si="1"/>
        <v>0</v>
      </c>
      <c r="F16" s="127">
        <f t="shared" si="1"/>
        <v>0</v>
      </c>
      <c r="G16" s="127">
        <f t="shared" si="1"/>
        <v>0</v>
      </c>
      <c r="H16" s="127">
        <f t="shared" si="1"/>
        <v>0</v>
      </c>
      <c r="I16" s="127">
        <f t="shared" si="1"/>
        <v>0</v>
      </c>
      <c r="J16" s="127">
        <f t="shared" si="1"/>
        <v>0</v>
      </c>
      <c r="K16" s="127">
        <f t="shared" si="1"/>
        <v>0</v>
      </c>
      <c r="L16" s="127">
        <f t="shared" si="1"/>
        <v>0</v>
      </c>
      <c r="M16" s="127">
        <f t="shared" si="1"/>
        <v>0</v>
      </c>
      <c r="N16" s="127">
        <f t="shared" si="1"/>
        <v>0</v>
      </c>
      <c r="O16" s="128">
        <f t="shared" si="1"/>
        <v>0</v>
      </c>
    </row>
    <row r="17" spans="1:15" ht="12.75">
      <c r="A17" s="113">
        <v>11</v>
      </c>
      <c r="B17" s="121" t="s">
        <v>665</v>
      </c>
      <c r="C17" s="114">
        <v>61</v>
      </c>
      <c r="D17" s="129">
        <v>0</v>
      </c>
      <c r="E17" s="129">
        <f aca="true" t="shared" si="2" ref="E17:O17">D23</f>
        <v>0</v>
      </c>
      <c r="F17" s="129">
        <f t="shared" si="2"/>
        <v>0</v>
      </c>
      <c r="G17" s="129">
        <f t="shared" si="2"/>
        <v>0</v>
      </c>
      <c r="H17" s="129">
        <f t="shared" si="2"/>
        <v>0</v>
      </c>
      <c r="I17" s="129">
        <f t="shared" si="2"/>
        <v>0</v>
      </c>
      <c r="J17" s="129">
        <f t="shared" si="2"/>
        <v>0</v>
      </c>
      <c r="K17" s="129">
        <f t="shared" si="2"/>
        <v>0</v>
      </c>
      <c r="L17" s="129">
        <f t="shared" si="2"/>
        <v>0</v>
      </c>
      <c r="M17" s="129">
        <f t="shared" si="2"/>
        <v>0</v>
      </c>
      <c r="N17" s="129">
        <f t="shared" si="2"/>
        <v>0</v>
      </c>
      <c r="O17" s="130">
        <f t="shared" si="2"/>
        <v>0</v>
      </c>
    </row>
    <row r="18" spans="1:15" ht="12.75">
      <c r="A18" s="113">
        <v>12</v>
      </c>
      <c r="B18" s="67" t="s">
        <v>642</v>
      </c>
      <c r="C18" s="126">
        <v>62</v>
      </c>
      <c r="D18" s="127">
        <f>SUM(D16+D17)</f>
        <v>0</v>
      </c>
      <c r="E18" s="127">
        <f>SUM(E16+E17)</f>
        <v>0</v>
      </c>
      <c r="F18" s="127">
        <f aca="true" t="shared" si="3" ref="F18:L18">SUM(F16+F17)</f>
        <v>0</v>
      </c>
      <c r="G18" s="127">
        <f t="shared" si="3"/>
        <v>0</v>
      </c>
      <c r="H18" s="127">
        <f t="shared" si="3"/>
        <v>0</v>
      </c>
      <c r="I18" s="127">
        <f t="shared" si="3"/>
        <v>0</v>
      </c>
      <c r="J18" s="127">
        <f t="shared" si="3"/>
        <v>0</v>
      </c>
      <c r="K18" s="127">
        <f t="shared" si="3"/>
        <v>0</v>
      </c>
      <c r="L18" s="127">
        <f t="shared" si="3"/>
        <v>0</v>
      </c>
      <c r="M18" s="127">
        <f>SUM(M16+M17)</f>
        <v>0</v>
      </c>
      <c r="N18" s="127">
        <f>SUM(N16+N17)</f>
        <v>0</v>
      </c>
      <c r="O18" s="128">
        <f>SUM(O16+O17)</f>
        <v>0</v>
      </c>
    </row>
    <row r="19" spans="1:15" ht="12.75">
      <c r="A19" s="113"/>
      <c r="B19" s="68" t="s">
        <v>643</v>
      </c>
      <c r="C19" s="11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</row>
    <row r="20" spans="1:15" ht="12.75">
      <c r="A20" s="113">
        <v>13</v>
      </c>
      <c r="B20" s="67" t="s">
        <v>644</v>
      </c>
      <c r="C20" s="126">
        <v>63</v>
      </c>
      <c r="D20" s="127">
        <f aca="true" t="shared" si="4" ref="D20:O20">D10-D18</f>
        <v>0</v>
      </c>
      <c r="E20" s="127">
        <f t="shared" si="4"/>
        <v>0</v>
      </c>
      <c r="F20" s="127">
        <f t="shared" si="4"/>
        <v>0</v>
      </c>
      <c r="G20" s="127">
        <f t="shared" si="4"/>
        <v>0</v>
      </c>
      <c r="H20" s="127">
        <f t="shared" si="4"/>
        <v>0</v>
      </c>
      <c r="I20" s="127">
        <f t="shared" si="4"/>
        <v>0</v>
      </c>
      <c r="J20" s="127">
        <f t="shared" si="4"/>
        <v>0</v>
      </c>
      <c r="K20" s="127">
        <f t="shared" si="4"/>
        <v>0</v>
      </c>
      <c r="L20" s="127">
        <f t="shared" si="4"/>
        <v>0</v>
      </c>
      <c r="M20" s="127">
        <f t="shared" si="4"/>
        <v>0</v>
      </c>
      <c r="N20" s="127">
        <f t="shared" si="4"/>
        <v>0</v>
      </c>
      <c r="O20" s="128">
        <f t="shared" si="4"/>
        <v>0</v>
      </c>
    </row>
    <row r="21" spans="1:15" ht="12.75">
      <c r="A21" s="113">
        <v>14</v>
      </c>
      <c r="B21" s="121" t="s">
        <v>645</v>
      </c>
      <c r="C21" s="114">
        <v>64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3">
        <v>0</v>
      </c>
    </row>
    <row r="22" spans="1:15" ht="12.75">
      <c r="A22" s="113">
        <v>15</v>
      </c>
      <c r="B22" s="67" t="s">
        <v>646</v>
      </c>
      <c r="C22" s="126">
        <v>65</v>
      </c>
      <c r="D22" s="127">
        <f aca="true" t="shared" si="5" ref="D22:O22">D20-D21</f>
        <v>0</v>
      </c>
      <c r="E22" s="127">
        <f t="shared" si="5"/>
        <v>0</v>
      </c>
      <c r="F22" s="127">
        <f t="shared" si="5"/>
        <v>0</v>
      </c>
      <c r="G22" s="127">
        <f t="shared" si="5"/>
        <v>0</v>
      </c>
      <c r="H22" s="127">
        <f t="shared" si="5"/>
        <v>0</v>
      </c>
      <c r="I22" s="127">
        <f t="shared" si="5"/>
        <v>0</v>
      </c>
      <c r="J22" s="127">
        <f t="shared" si="5"/>
        <v>0</v>
      </c>
      <c r="K22" s="127">
        <f t="shared" si="5"/>
        <v>0</v>
      </c>
      <c r="L22" s="127">
        <f t="shared" si="5"/>
        <v>0</v>
      </c>
      <c r="M22" s="127">
        <f t="shared" si="5"/>
        <v>0</v>
      </c>
      <c r="N22" s="127">
        <f t="shared" si="5"/>
        <v>0</v>
      </c>
      <c r="O22" s="128">
        <f t="shared" si="5"/>
        <v>0</v>
      </c>
    </row>
    <row r="23" spans="1:15" ht="12.75">
      <c r="A23" s="113">
        <v>16</v>
      </c>
      <c r="B23" s="67" t="s">
        <v>647</v>
      </c>
      <c r="C23" s="126">
        <v>66</v>
      </c>
      <c r="D23" s="127">
        <f aca="true" t="shared" si="6" ref="D23:O23">D18-D10</f>
        <v>0</v>
      </c>
      <c r="E23" s="127">
        <f t="shared" si="6"/>
        <v>0</v>
      </c>
      <c r="F23" s="127">
        <f t="shared" si="6"/>
        <v>0</v>
      </c>
      <c r="G23" s="127">
        <f t="shared" si="6"/>
        <v>0</v>
      </c>
      <c r="H23" s="127">
        <f t="shared" si="6"/>
        <v>0</v>
      </c>
      <c r="I23" s="127">
        <f t="shared" si="6"/>
        <v>0</v>
      </c>
      <c r="J23" s="127">
        <f t="shared" si="6"/>
        <v>0</v>
      </c>
      <c r="K23" s="127">
        <f t="shared" si="6"/>
        <v>0</v>
      </c>
      <c r="L23" s="127">
        <f t="shared" si="6"/>
        <v>0</v>
      </c>
      <c r="M23" s="127">
        <f t="shared" si="6"/>
        <v>0</v>
      </c>
      <c r="N23" s="127">
        <f t="shared" si="6"/>
        <v>0</v>
      </c>
      <c r="O23" s="128">
        <f t="shared" si="6"/>
        <v>0</v>
      </c>
    </row>
    <row r="24" spans="1:15" ht="12.75">
      <c r="A24" s="113"/>
      <c r="B24" s="37"/>
      <c r="C24" s="114"/>
      <c r="D24" s="11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89"/>
    </row>
    <row r="25" spans="1:15" ht="13.5" thickBot="1">
      <c r="A25" s="131"/>
      <c r="B25" s="70"/>
      <c r="C25" s="132"/>
      <c r="D25" s="133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99"/>
    </row>
  </sheetData>
  <sheetProtection/>
  <mergeCells count="1">
    <mergeCell ref="B2:G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120" verticalDpi="12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9"/>
  <dimension ref="A1:I91"/>
  <sheetViews>
    <sheetView zoomScalePageLayoutView="0" workbookViewId="0" topLeftCell="A1">
      <selection activeCell="B10" sqref="B10"/>
    </sheetView>
  </sheetViews>
  <sheetFormatPr defaultColWidth="7.8515625" defaultRowHeight="12.75"/>
  <cols>
    <col min="1" max="1" width="3.8515625" style="65" customWidth="1"/>
    <col min="2" max="2" width="9.00390625" style="65" customWidth="1"/>
    <col min="3" max="3" width="29.8515625" style="65" customWidth="1"/>
    <col min="4" max="4" width="12.28125" style="65" customWidth="1"/>
    <col min="5" max="5" width="3.00390625" style="65" customWidth="1"/>
    <col min="6" max="6" width="4.421875" style="65" customWidth="1"/>
    <col min="7" max="7" width="9.28125" style="65" customWidth="1"/>
    <col min="8" max="8" width="23.8515625" style="65" customWidth="1"/>
    <col min="9" max="9" width="12.421875" style="65" customWidth="1"/>
    <col min="10" max="16384" width="7.8515625" style="65" customWidth="1"/>
  </cols>
  <sheetData>
    <row r="1" spans="1:9" ht="13.5" thickBot="1">
      <c r="A1" s="414"/>
      <c r="B1" s="415"/>
      <c r="C1" s="415"/>
      <c r="D1" s="415"/>
      <c r="E1" s="415"/>
      <c r="F1" s="415"/>
      <c r="G1" s="415"/>
      <c r="H1" s="415"/>
      <c r="I1" s="416"/>
    </row>
    <row r="2" spans="1:9" ht="15.75" customHeight="1" thickBot="1" thickTop="1">
      <c r="A2" s="417"/>
      <c r="B2" s="822" t="s">
        <v>1046</v>
      </c>
      <c r="C2" s="823"/>
      <c r="D2" s="823"/>
      <c r="E2" s="823"/>
      <c r="F2" s="823"/>
      <c r="G2" s="824"/>
      <c r="H2" s="37"/>
      <c r="I2" s="418"/>
    </row>
    <row r="3" spans="1:9" ht="16.5" thickTop="1">
      <c r="A3" s="417"/>
      <c r="B3" s="37"/>
      <c r="C3" s="384"/>
      <c r="D3" s="419" t="s">
        <v>1085</v>
      </c>
      <c r="E3" s="819">
        <f>D7</f>
        <v>0</v>
      </c>
      <c r="F3" s="820"/>
      <c r="G3" s="820"/>
      <c r="H3" s="37"/>
      <c r="I3" s="418"/>
    </row>
    <row r="4" spans="1:9" ht="12.75">
      <c r="A4" s="417"/>
      <c r="B4" s="420" t="s">
        <v>353</v>
      </c>
      <c r="C4" s="421">
        <v>37079</v>
      </c>
      <c r="D4" s="419" t="s">
        <v>1086</v>
      </c>
      <c r="E4" s="819">
        <f>I7</f>
        <v>0</v>
      </c>
      <c r="F4" s="820"/>
      <c r="G4" s="820"/>
      <c r="H4" s="37"/>
      <c r="I4" s="418"/>
    </row>
    <row r="5" spans="1:9" ht="12.75">
      <c r="A5" s="417"/>
      <c r="B5" s="420"/>
      <c r="C5" s="421"/>
      <c r="D5" s="67" t="s">
        <v>1047</v>
      </c>
      <c r="E5" s="821">
        <f>E3-E4</f>
        <v>0</v>
      </c>
      <c r="F5" s="821"/>
      <c r="G5" s="821"/>
      <c r="H5" s="37"/>
      <c r="I5" s="418"/>
    </row>
    <row r="6" spans="1:9" ht="12.75">
      <c r="A6" s="417"/>
      <c r="B6" s="37"/>
      <c r="C6" s="37"/>
      <c r="D6" s="37"/>
      <c r="E6" s="37"/>
      <c r="F6" s="37"/>
      <c r="G6" s="37"/>
      <c r="H6" s="37"/>
      <c r="I6" s="418"/>
    </row>
    <row r="7" spans="1:9" ht="15">
      <c r="A7" s="422" t="s">
        <v>1073</v>
      </c>
      <c r="B7" s="356"/>
      <c r="C7" s="357"/>
      <c r="D7" s="423">
        <f>SUM(D10:D393)</f>
        <v>0</v>
      </c>
      <c r="E7" s="67" t="s">
        <v>1072</v>
      </c>
      <c r="F7" s="358"/>
      <c r="G7" s="359" t="s">
        <v>1054</v>
      </c>
      <c r="H7" s="357"/>
      <c r="I7" s="424">
        <f>SUM(I10:I393)</f>
        <v>0</v>
      </c>
    </row>
    <row r="8" spans="1:9" ht="15">
      <c r="A8" s="425"/>
      <c r="B8" s="37"/>
      <c r="C8" s="37"/>
      <c r="D8" s="426"/>
      <c r="E8" s="67"/>
      <c r="F8" s="37"/>
      <c r="G8" s="150"/>
      <c r="H8" s="37"/>
      <c r="I8" s="427"/>
    </row>
    <row r="9" spans="1:9" ht="12.75">
      <c r="A9" s="428"/>
      <c r="B9" s="261" t="s">
        <v>1059</v>
      </c>
      <c r="C9" s="261" t="s">
        <v>1060</v>
      </c>
      <c r="D9" s="261" t="s">
        <v>1062</v>
      </c>
      <c r="E9" s="67" t="s">
        <v>1072</v>
      </c>
      <c r="F9" s="429"/>
      <c r="G9" s="261" t="s">
        <v>1059</v>
      </c>
      <c r="H9" s="261" t="s">
        <v>1060</v>
      </c>
      <c r="I9" s="430" t="s">
        <v>1062</v>
      </c>
    </row>
    <row r="10" spans="1:9" ht="12.75">
      <c r="A10" s="417"/>
      <c r="B10" s="431"/>
      <c r="C10" s="139"/>
      <c r="D10" s="32">
        <v>0</v>
      </c>
      <c r="E10" s="67" t="s">
        <v>1072</v>
      </c>
      <c r="F10" s="37"/>
      <c r="G10" s="431"/>
      <c r="H10" s="139"/>
      <c r="I10" s="432">
        <v>0</v>
      </c>
    </row>
    <row r="11" spans="1:9" ht="12.75">
      <c r="A11" s="417"/>
      <c r="B11" s="431"/>
      <c r="C11" s="139"/>
      <c r="D11" s="32">
        <v>0</v>
      </c>
      <c r="E11" s="67" t="s">
        <v>1072</v>
      </c>
      <c r="F11" s="37"/>
      <c r="G11" s="431"/>
      <c r="H11" s="139"/>
      <c r="I11" s="432">
        <v>0</v>
      </c>
    </row>
    <row r="12" spans="1:9" ht="12.75">
      <c r="A12" s="417"/>
      <c r="B12" s="431"/>
      <c r="C12" s="139"/>
      <c r="D12" s="32">
        <v>0</v>
      </c>
      <c r="E12" s="67" t="s">
        <v>1072</v>
      </c>
      <c r="F12" s="37"/>
      <c r="G12" s="431"/>
      <c r="H12" s="139"/>
      <c r="I12" s="432">
        <v>0</v>
      </c>
    </row>
    <row r="13" spans="1:9" ht="12.75">
      <c r="A13" s="417"/>
      <c r="B13" s="431"/>
      <c r="C13" s="139"/>
      <c r="D13" s="32">
        <v>0</v>
      </c>
      <c r="E13" s="67" t="s">
        <v>1072</v>
      </c>
      <c r="F13" s="37"/>
      <c r="G13" s="431"/>
      <c r="H13" s="139"/>
      <c r="I13" s="432">
        <v>0</v>
      </c>
    </row>
    <row r="14" spans="1:9" ht="12.75">
      <c r="A14" s="417"/>
      <c r="B14" s="431"/>
      <c r="C14" s="139"/>
      <c r="D14" s="32">
        <v>0</v>
      </c>
      <c r="E14" s="67" t="s">
        <v>1072</v>
      </c>
      <c r="F14" s="37"/>
      <c r="G14" s="431"/>
      <c r="H14" s="139"/>
      <c r="I14" s="432">
        <v>0</v>
      </c>
    </row>
    <row r="15" spans="1:9" ht="12.75">
      <c r="A15" s="417"/>
      <c r="B15" s="431"/>
      <c r="C15" s="139"/>
      <c r="D15" s="32">
        <v>0</v>
      </c>
      <c r="E15" s="67" t="s">
        <v>1072</v>
      </c>
      <c r="F15" s="37"/>
      <c r="G15" s="431"/>
      <c r="H15" s="139"/>
      <c r="I15" s="432">
        <v>0</v>
      </c>
    </row>
    <row r="16" spans="1:9" ht="12.75">
      <c r="A16" s="417"/>
      <c r="B16" s="431"/>
      <c r="C16" s="139"/>
      <c r="D16" s="32">
        <v>0</v>
      </c>
      <c r="E16" s="67" t="s">
        <v>1072</v>
      </c>
      <c r="F16" s="37"/>
      <c r="G16" s="431"/>
      <c r="H16" s="139"/>
      <c r="I16" s="432">
        <v>0</v>
      </c>
    </row>
    <row r="17" spans="1:9" ht="12.75">
      <c r="A17" s="417"/>
      <c r="B17" s="431"/>
      <c r="C17" s="139"/>
      <c r="D17" s="32">
        <v>0</v>
      </c>
      <c r="E17" s="67" t="s">
        <v>1072</v>
      </c>
      <c r="F17" s="37"/>
      <c r="G17" s="431"/>
      <c r="H17" s="139"/>
      <c r="I17" s="432">
        <v>0</v>
      </c>
    </row>
    <row r="18" spans="1:9" ht="12.75">
      <c r="A18" s="417"/>
      <c r="B18" s="431"/>
      <c r="C18" s="139"/>
      <c r="D18" s="32"/>
      <c r="E18" s="67" t="s">
        <v>1072</v>
      </c>
      <c r="F18" s="37"/>
      <c r="G18" s="431"/>
      <c r="H18" s="139"/>
      <c r="I18" s="432"/>
    </row>
    <row r="19" spans="1:9" ht="12.75">
      <c r="A19" s="417"/>
      <c r="B19" s="431"/>
      <c r="C19" s="139"/>
      <c r="D19" s="32"/>
      <c r="E19" s="67" t="s">
        <v>1072</v>
      </c>
      <c r="F19" s="37"/>
      <c r="G19" s="431"/>
      <c r="H19" s="139"/>
      <c r="I19" s="432"/>
    </row>
    <row r="20" spans="1:9" ht="12.75">
      <c r="A20" s="417"/>
      <c r="B20" s="431"/>
      <c r="C20" s="139"/>
      <c r="D20" s="32"/>
      <c r="E20" s="67" t="s">
        <v>1072</v>
      </c>
      <c r="F20" s="37"/>
      <c r="G20" s="431"/>
      <c r="H20" s="139"/>
      <c r="I20" s="432"/>
    </row>
    <row r="21" spans="1:9" ht="12.75">
      <c r="A21" s="417"/>
      <c r="B21" s="431"/>
      <c r="C21" s="139"/>
      <c r="D21" s="32"/>
      <c r="E21" s="67" t="s">
        <v>1072</v>
      </c>
      <c r="F21" s="37"/>
      <c r="G21" s="431"/>
      <c r="H21" s="139"/>
      <c r="I21" s="432"/>
    </row>
    <row r="22" spans="1:9" ht="12.75">
      <c r="A22" s="417"/>
      <c r="B22" s="431"/>
      <c r="C22" s="139"/>
      <c r="D22" s="32"/>
      <c r="E22" s="67" t="s">
        <v>1072</v>
      </c>
      <c r="F22" s="37"/>
      <c r="G22" s="431"/>
      <c r="H22" s="139"/>
      <c r="I22" s="432"/>
    </row>
    <row r="23" spans="1:9" ht="12.75">
      <c r="A23" s="417"/>
      <c r="B23" s="431"/>
      <c r="C23" s="139"/>
      <c r="D23" s="32"/>
      <c r="E23" s="67" t="s">
        <v>1072</v>
      </c>
      <c r="F23" s="37"/>
      <c r="G23" s="431"/>
      <c r="H23" s="139"/>
      <c r="I23" s="432"/>
    </row>
    <row r="24" spans="1:9" ht="12.75">
      <c r="A24" s="417"/>
      <c r="B24" s="431"/>
      <c r="C24" s="139"/>
      <c r="D24" s="32"/>
      <c r="E24" s="37"/>
      <c r="F24" s="37"/>
      <c r="G24" s="431"/>
      <c r="H24" s="139"/>
      <c r="I24" s="432"/>
    </row>
    <row r="25" spans="1:9" ht="13.5" thickBot="1">
      <c r="A25" s="433"/>
      <c r="B25" s="434"/>
      <c r="C25" s="435"/>
      <c r="D25" s="436"/>
      <c r="E25" s="437"/>
      <c r="F25" s="437"/>
      <c r="G25" s="434"/>
      <c r="H25" s="435"/>
      <c r="I25" s="438"/>
    </row>
    <row r="26" spans="2:9" ht="12.75">
      <c r="B26" s="163"/>
      <c r="C26" s="164"/>
      <c r="D26" s="57"/>
      <c r="G26" s="163"/>
      <c r="H26" s="164"/>
      <c r="I26" s="57"/>
    </row>
    <row r="27" spans="2:9" ht="12.75">
      <c r="B27" s="163"/>
      <c r="C27" s="164"/>
      <c r="D27" s="57"/>
      <c r="G27" s="163"/>
      <c r="H27" s="164"/>
      <c r="I27" s="57"/>
    </row>
    <row r="28" spans="2:9" ht="12.75">
      <c r="B28" s="163"/>
      <c r="C28" s="164"/>
      <c r="D28" s="57"/>
      <c r="G28" s="163"/>
      <c r="H28" s="164"/>
      <c r="I28" s="57"/>
    </row>
    <row r="29" spans="2:9" ht="12.75">
      <c r="B29" s="163"/>
      <c r="C29" s="164"/>
      <c r="D29" s="57"/>
      <c r="G29" s="163"/>
      <c r="H29" s="164"/>
      <c r="I29" s="57"/>
    </row>
    <row r="30" spans="2:9" ht="12.75">
      <c r="B30" s="163"/>
      <c r="C30" s="164"/>
      <c r="D30" s="57"/>
      <c r="G30" s="163"/>
      <c r="H30" s="164"/>
      <c r="I30" s="57"/>
    </row>
    <row r="31" spans="2:9" ht="12.75">
      <c r="B31" s="163"/>
      <c r="C31" s="164"/>
      <c r="D31" s="57"/>
      <c r="G31" s="163"/>
      <c r="H31" s="164"/>
      <c r="I31" s="57"/>
    </row>
    <row r="32" spans="2:9" ht="12.75">
      <c r="B32" s="163"/>
      <c r="C32" s="164"/>
      <c r="D32" s="57"/>
      <c r="G32" s="163"/>
      <c r="H32" s="164"/>
      <c r="I32" s="57"/>
    </row>
    <row r="33" spans="2:9" ht="12.75">
      <c r="B33" s="163"/>
      <c r="C33" s="164"/>
      <c r="D33" s="57"/>
      <c r="G33" s="163"/>
      <c r="H33" s="164"/>
      <c r="I33" s="57"/>
    </row>
    <row r="34" spans="2:9" ht="12.75">
      <c r="B34" s="163"/>
      <c r="C34" s="164"/>
      <c r="D34" s="57"/>
      <c r="G34" s="163"/>
      <c r="H34" s="164"/>
      <c r="I34" s="57"/>
    </row>
    <row r="35" spans="2:9" ht="12.75">
      <c r="B35" s="163"/>
      <c r="C35" s="164"/>
      <c r="D35" s="57"/>
      <c r="G35" s="163"/>
      <c r="H35" s="164"/>
      <c r="I35" s="57"/>
    </row>
    <row r="36" spans="2:9" ht="12.75">
      <c r="B36" s="163"/>
      <c r="C36" s="164"/>
      <c r="D36" s="57"/>
      <c r="G36" s="163"/>
      <c r="H36" s="164"/>
      <c r="I36" s="57"/>
    </row>
    <row r="37" spans="2:9" ht="12.75">
      <c r="B37" s="163"/>
      <c r="C37" s="164"/>
      <c r="D37" s="57"/>
      <c r="G37" s="163"/>
      <c r="H37" s="164"/>
      <c r="I37" s="57"/>
    </row>
    <row r="38" spans="2:9" ht="12.75">
      <c r="B38" s="163"/>
      <c r="C38" s="164"/>
      <c r="D38" s="57"/>
      <c r="G38" s="163"/>
      <c r="H38" s="164"/>
      <c r="I38" s="57"/>
    </row>
    <row r="39" spans="2:9" ht="12.75">
      <c r="B39" s="163"/>
      <c r="C39" s="164"/>
      <c r="D39" s="57"/>
      <c r="G39" s="163"/>
      <c r="H39" s="164"/>
      <c r="I39" s="57"/>
    </row>
    <row r="40" spans="2:9" ht="12.75">
      <c r="B40" s="163"/>
      <c r="C40" s="164"/>
      <c r="D40" s="57"/>
      <c r="G40" s="163"/>
      <c r="H40" s="164"/>
      <c r="I40" s="57"/>
    </row>
    <row r="41" spans="2:9" ht="12.75">
      <c r="B41" s="163"/>
      <c r="C41" s="164"/>
      <c r="D41" s="57"/>
      <c r="G41" s="163"/>
      <c r="H41" s="164"/>
      <c r="I41" s="57"/>
    </row>
    <row r="42" spans="2:9" ht="12.75">
      <c r="B42" s="163"/>
      <c r="C42" s="164"/>
      <c r="D42" s="57"/>
      <c r="G42" s="163"/>
      <c r="H42" s="164"/>
      <c r="I42" s="57"/>
    </row>
    <row r="43" spans="2:9" ht="12.75">
      <c r="B43" s="163"/>
      <c r="C43" s="164"/>
      <c r="D43" s="57"/>
      <c r="G43" s="163"/>
      <c r="H43" s="164"/>
      <c r="I43" s="57"/>
    </row>
    <row r="44" spans="2:9" ht="12.75">
      <c r="B44" s="163"/>
      <c r="C44" s="164"/>
      <c r="D44" s="57"/>
      <c r="G44" s="163"/>
      <c r="H44" s="164"/>
      <c r="I44" s="57"/>
    </row>
    <row r="45" spans="2:9" ht="12.75">
      <c r="B45" s="163"/>
      <c r="C45" s="164"/>
      <c r="D45" s="57"/>
      <c r="G45" s="163"/>
      <c r="H45" s="164"/>
      <c r="I45" s="57"/>
    </row>
    <row r="46" spans="2:9" ht="12.75">
      <c r="B46" s="163"/>
      <c r="C46" s="164"/>
      <c r="D46" s="57"/>
      <c r="G46" s="163"/>
      <c r="H46" s="164"/>
      <c r="I46" s="57"/>
    </row>
    <row r="47" spans="2:9" ht="12.75">
      <c r="B47" s="163"/>
      <c r="C47" s="164"/>
      <c r="D47" s="57"/>
      <c r="G47" s="163"/>
      <c r="H47" s="164"/>
      <c r="I47" s="57"/>
    </row>
    <row r="48" spans="2:9" ht="12.75">
      <c r="B48" s="163"/>
      <c r="C48" s="164"/>
      <c r="D48" s="57"/>
      <c r="G48" s="163"/>
      <c r="H48" s="164"/>
      <c r="I48" s="57"/>
    </row>
    <row r="49" spans="2:9" ht="12.75">
      <c r="B49" s="163"/>
      <c r="C49" s="164"/>
      <c r="D49" s="57"/>
      <c r="G49" s="163"/>
      <c r="H49" s="164"/>
      <c r="I49" s="57"/>
    </row>
    <row r="50" spans="2:9" ht="12.75">
      <c r="B50" s="163"/>
      <c r="C50" s="164"/>
      <c r="D50" s="57"/>
      <c r="G50" s="163"/>
      <c r="H50" s="164"/>
      <c r="I50" s="57"/>
    </row>
    <row r="51" spans="2:9" ht="12.75">
      <c r="B51" s="163"/>
      <c r="C51" s="164"/>
      <c r="D51" s="57"/>
      <c r="G51" s="163"/>
      <c r="H51" s="164"/>
      <c r="I51" s="57"/>
    </row>
    <row r="52" spans="2:9" ht="12.75">
      <c r="B52" s="163"/>
      <c r="C52" s="164"/>
      <c r="D52" s="57"/>
      <c r="G52" s="163"/>
      <c r="H52" s="164"/>
      <c r="I52" s="57"/>
    </row>
    <row r="53" spans="2:9" ht="12.75">
      <c r="B53" s="163"/>
      <c r="C53" s="164"/>
      <c r="D53" s="57"/>
      <c r="G53" s="163"/>
      <c r="H53" s="164"/>
      <c r="I53" s="57"/>
    </row>
    <row r="54" spans="2:9" ht="12.75">
      <c r="B54" s="163"/>
      <c r="C54" s="164"/>
      <c r="D54" s="57"/>
      <c r="G54" s="163"/>
      <c r="H54" s="164"/>
      <c r="I54" s="57"/>
    </row>
    <row r="55" spans="2:9" ht="12.75">
      <c r="B55" s="163"/>
      <c r="C55" s="164"/>
      <c r="D55" s="57"/>
      <c r="G55" s="163"/>
      <c r="H55" s="164"/>
      <c r="I55" s="57"/>
    </row>
    <row r="56" spans="2:9" ht="12.75">
      <c r="B56" s="163"/>
      <c r="C56" s="164"/>
      <c r="D56" s="57"/>
      <c r="G56" s="163"/>
      <c r="H56" s="164"/>
      <c r="I56" s="57"/>
    </row>
    <row r="57" spans="2:9" ht="12.75">
      <c r="B57" s="163"/>
      <c r="C57" s="164"/>
      <c r="D57" s="57"/>
      <c r="G57" s="163"/>
      <c r="H57" s="164"/>
      <c r="I57" s="57"/>
    </row>
    <row r="58" spans="2:9" ht="12.75">
      <c r="B58" s="163"/>
      <c r="C58" s="164"/>
      <c r="D58" s="57"/>
      <c r="G58" s="163"/>
      <c r="H58" s="164"/>
      <c r="I58" s="57"/>
    </row>
    <row r="59" spans="2:9" ht="12.75">
      <c r="B59" s="163"/>
      <c r="C59" s="164"/>
      <c r="D59" s="57"/>
      <c r="G59" s="163"/>
      <c r="H59" s="164"/>
      <c r="I59" s="57"/>
    </row>
    <row r="60" spans="2:9" ht="12.75">
      <c r="B60" s="163"/>
      <c r="C60" s="164"/>
      <c r="D60" s="57"/>
      <c r="G60" s="163"/>
      <c r="H60" s="164"/>
      <c r="I60" s="57"/>
    </row>
    <row r="61" spans="2:9" ht="12.75">
      <c r="B61" s="163"/>
      <c r="C61" s="164"/>
      <c r="D61" s="57"/>
      <c r="G61" s="163"/>
      <c r="H61" s="164"/>
      <c r="I61" s="57"/>
    </row>
    <row r="62" spans="2:9" ht="12.75">
      <c r="B62" s="163"/>
      <c r="C62" s="164"/>
      <c r="D62" s="57"/>
      <c r="G62" s="163"/>
      <c r="H62" s="164"/>
      <c r="I62" s="57"/>
    </row>
    <row r="63" spans="2:9" ht="12.75">
      <c r="B63" s="163"/>
      <c r="C63" s="164"/>
      <c r="D63" s="57"/>
      <c r="G63" s="163"/>
      <c r="H63" s="164"/>
      <c r="I63" s="57"/>
    </row>
    <row r="64" spans="2:9" ht="12.75">
      <c r="B64" s="163"/>
      <c r="C64" s="164"/>
      <c r="D64" s="57"/>
      <c r="G64" s="163"/>
      <c r="H64" s="164"/>
      <c r="I64" s="57"/>
    </row>
    <row r="65" spans="2:9" ht="12.75">
      <c r="B65" s="163"/>
      <c r="C65" s="164"/>
      <c r="D65" s="57"/>
      <c r="G65" s="163"/>
      <c r="H65" s="164"/>
      <c r="I65" s="57"/>
    </row>
    <row r="66" spans="2:9" ht="12.75">
      <c r="B66" s="163"/>
      <c r="C66" s="164"/>
      <c r="D66" s="57"/>
      <c r="G66" s="163"/>
      <c r="H66" s="164"/>
      <c r="I66" s="57"/>
    </row>
    <row r="67" spans="2:9" ht="12.75">
      <c r="B67" s="163"/>
      <c r="C67" s="164"/>
      <c r="D67" s="57"/>
      <c r="G67" s="163"/>
      <c r="H67" s="164"/>
      <c r="I67" s="57"/>
    </row>
    <row r="68" spans="2:9" ht="12.75">
      <c r="B68" s="163"/>
      <c r="C68" s="164"/>
      <c r="D68" s="57"/>
      <c r="G68" s="163"/>
      <c r="H68" s="164"/>
      <c r="I68" s="57"/>
    </row>
    <row r="69" spans="2:9" ht="12.75">
      <c r="B69" s="163"/>
      <c r="C69" s="164"/>
      <c r="D69" s="57"/>
      <c r="G69" s="163"/>
      <c r="H69" s="164"/>
      <c r="I69" s="57"/>
    </row>
    <row r="70" spans="2:9" ht="12.75">
      <c r="B70" s="163"/>
      <c r="C70" s="164"/>
      <c r="D70" s="57"/>
      <c r="G70" s="163"/>
      <c r="H70" s="164"/>
      <c r="I70" s="57"/>
    </row>
    <row r="71" spans="2:9" ht="12.75">
      <c r="B71" s="163"/>
      <c r="C71" s="164"/>
      <c r="D71" s="57"/>
      <c r="G71" s="163"/>
      <c r="H71" s="164"/>
      <c r="I71" s="57"/>
    </row>
    <row r="72" spans="2:9" ht="12.75">
      <c r="B72" s="163"/>
      <c r="C72" s="164"/>
      <c r="D72" s="57"/>
      <c r="G72" s="163"/>
      <c r="H72" s="164"/>
      <c r="I72" s="57"/>
    </row>
    <row r="73" spans="2:9" ht="12.75">
      <c r="B73" s="163"/>
      <c r="C73" s="164"/>
      <c r="D73" s="57"/>
      <c r="G73" s="163"/>
      <c r="H73" s="164"/>
      <c r="I73" s="57"/>
    </row>
    <row r="74" spans="2:9" ht="12.75">
      <c r="B74" s="163"/>
      <c r="C74" s="164"/>
      <c r="D74" s="57"/>
      <c r="G74" s="163"/>
      <c r="H74" s="164"/>
      <c r="I74" s="57"/>
    </row>
    <row r="75" spans="2:9" ht="12.75">
      <c r="B75" s="163"/>
      <c r="C75" s="164"/>
      <c r="D75" s="57"/>
      <c r="G75" s="163"/>
      <c r="H75" s="164"/>
      <c r="I75" s="57"/>
    </row>
    <row r="76" spans="2:9" ht="12.75">
      <c r="B76" s="163"/>
      <c r="C76" s="164"/>
      <c r="D76" s="57"/>
      <c r="G76" s="163"/>
      <c r="H76" s="164"/>
      <c r="I76" s="57"/>
    </row>
    <row r="77" spans="2:9" ht="12.75">
      <c r="B77" s="163"/>
      <c r="C77" s="164"/>
      <c r="D77" s="57"/>
      <c r="G77" s="163"/>
      <c r="H77" s="164"/>
      <c r="I77" s="57"/>
    </row>
    <row r="78" spans="2:9" ht="12.75">
      <c r="B78" s="163"/>
      <c r="C78" s="164"/>
      <c r="D78" s="57"/>
      <c r="G78" s="163"/>
      <c r="H78" s="164"/>
      <c r="I78" s="57"/>
    </row>
    <row r="79" spans="2:9" ht="12.75">
      <c r="B79" s="163"/>
      <c r="C79" s="164"/>
      <c r="D79" s="57"/>
      <c r="G79" s="163"/>
      <c r="H79" s="164"/>
      <c r="I79" s="57"/>
    </row>
    <row r="80" spans="2:9" ht="12.75">
      <c r="B80" s="163"/>
      <c r="C80" s="164"/>
      <c r="D80" s="57"/>
      <c r="G80" s="163"/>
      <c r="H80" s="164"/>
      <c r="I80" s="57"/>
    </row>
    <row r="81" spans="2:9" ht="12.75">
      <c r="B81" s="163"/>
      <c r="C81" s="164"/>
      <c r="D81" s="57"/>
      <c r="G81" s="163"/>
      <c r="H81" s="164"/>
      <c r="I81" s="57"/>
    </row>
    <row r="82" spans="2:9" ht="12.75">
      <c r="B82" s="163"/>
      <c r="C82" s="164"/>
      <c r="D82" s="57"/>
      <c r="G82" s="163"/>
      <c r="H82" s="164"/>
      <c r="I82" s="57"/>
    </row>
    <row r="83" spans="2:9" ht="12.75">
      <c r="B83" s="163"/>
      <c r="C83" s="164"/>
      <c r="D83" s="57"/>
      <c r="G83" s="163"/>
      <c r="H83" s="164"/>
      <c r="I83" s="57"/>
    </row>
    <row r="84" spans="2:9" ht="12.75">
      <c r="B84" s="163"/>
      <c r="C84" s="164"/>
      <c r="D84" s="57"/>
      <c r="G84" s="163"/>
      <c r="H84" s="164"/>
      <c r="I84" s="57"/>
    </row>
    <row r="85" spans="2:9" ht="12.75">
      <c r="B85" s="163"/>
      <c r="C85" s="164"/>
      <c r="D85" s="57"/>
      <c r="G85" s="163"/>
      <c r="H85" s="164"/>
      <c r="I85" s="57"/>
    </row>
    <row r="86" spans="2:9" ht="12.75">
      <c r="B86" s="163"/>
      <c r="C86" s="164"/>
      <c r="D86" s="57"/>
      <c r="G86" s="163"/>
      <c r="H86" s="164"/>
      <c r="I86" s="57"/>
    </row>
    <row r="87" spans="2:9" ht="12.75">
      <c r="B87" s="163"/>
      <c r="C87" s="164"/>
      <c r="D87" s="57"/>
      <c r="G87" s="163"/>
      <c r="H87" s="164"/>
      <c r="I87" s="57"/>
    </row>
    <row r="88" spans="2:9" ht="12.75">
      <c r="B88" s="163"/>
      <c r="C88" s="164"/>
      <c r="D88" s="57"/>
      <c r="G88" s="163"/>
      <c r="H88" s="164"/>
      <c r="I88" s="57"/>
    </row>
    <row r="89" spans="2:9" ht="12.75">
      <c r="B89" s="163"/>
      <c r="C89" s="164"/>
      <c r="D89" s="57"/>
      <c r="G89" s="163"/>
      <c r="H89" s="164"/>
      <c r="I89" s="57"/>
    </row>
    <row r="90" spans="2:9" ht="12.75">
      <c r="B90" s="163"/>
      <c r="C90" s="164"/>
      <c r="D90" s="57"/>
      <c r="G90" s="163"/>
      <c r="H90" s="164"/>
      <c r="I90" s="57"/>
    </row>
    <row r="91" spans="2:9" ht="12.75">
      <c r="B91" s="163"/>
      <c r="C91" s="164"/>
      <c r="D91" s="57"/>
      <c r="G91" s="163"/>
      <c r="H91" s="164"/>
      <c r="I91" s="57"/>
    </row>
  </sheetData>
  <sheetProtection/>
  <mergeCells count="4">
    <mergeCell ref="E3:G3"/>
    <mergeCell ref="E4:G4"/>
    <mergeCell ref="E5:G5"/>
    <mergeCell ref="B2:G2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6"/>
  <dimension ref="A1:IV50"/>
  <sheetViews>
    <sheetView zoomScalePageLayoutView="0" workbookViewId="0" topLeftCell="A1">
      <selection activeCell="B11" sqref="B11"/>
    </sheetView>
  </sheetViews>
  <sheetFormatPr defaultColWidth="7.8515625" defaultRowHeight="12.75"/>
  <cols>
    <col min="1" max="1" width="11.140625" style="65" customWidth="1"/>
    <col min="2" max="2" width="15.421875" style="65" bestFit="1" customWidth="1"/>
    <col min="3" max="3" width="3.7109375" style="65" customWidth="1"/>
    <col min="4" max="4" width="14.00390625" style="65" bestFit="1" customWidth="1"/>
    <col min="5" max="5" width="16.00390625" style="65" bestFit="1" customWidth="1"/>
    <col min="6" max="6" width="3.57421875" style="65" customWidth="1"/>
    <col min="7" max="7" width="13.57421875" style="65" customWidth="1"/>
    <col min="8" max="8" width="15.421875" style="212" bestFit="1" customWidth="1"/>
    <col min="9" max="16384" width="7.8515625" style="65" customWidth="1"/>
  </cols>
  <sheetData>
    <row r="1" spans="1:8" ht="15.75" thickBot="1">
      <c r="A1" s="414"/>
      <c r="B1" s="415"/>
      <c r="C1" s="415"/>
      <c r="D1" s="415"/>
      <c r="E1" s="415"/>
      <c r="F1" s="415"/>
      <c r="G1" s="415"/>
      <c r="H1" s="439"/>
    </row>
    <row r="2" spans="1:8" ht="18" customHeight="1" thickBot="1" thickTop="1">
      <c r="A2" s="417"/>
      <c r="B2" s="825" t="s">
        <v>610</v>
      </c>
      <c r="C2" s="826"/>
      <c r="D2" s="826"/>
      <c r="E2" s="826"/>
      <c r="F2" s="826"/>
      <c r="G2" s="827"/>
      <c r="H2" s="440"/>
    </row>
    <row r="3" spans="1:8" ht="15.75" thickTop="1">
      <c r="A3" s="417"/>
      <c r="B3" s="37"/>
      <c r="C3" s="37"/>
      <c r="D3" s="37"/>
      <c r="E3" s="37"/>
      <c r="F3" s="37"/>
      <c r="G3" s="37"/>
      <c r="H3" s="440"/>
    </row>
    <row r="4" spans="1:8" ht="15">
      <c r="A4" s="417"/>
      <c r="B4" s="96" t="s">
        <v>611</v>
      </c>
      <c r="C4" s="96"/>
      <c r="D4" s="830">
        <v>36923</v>
      </c>
      <c r="E4" s="830"/>
      <c r="F4" s="96"/>
      <c r="G4" s="96"/>
      <c r="H4" s="440"/>
    </row>
    <row r="5" spans="1:8" ht="15">
      <c r="A5" s="417"/>
      <c r="B5" s="37"/>
      <c r="C5" s="37"/>
      <c r="D5" s="37"/>
      <c r="E5" s="37"/>
      <c r="F5" s="37"/>
      <c r="G5" s="37"/>
      <c r="H5" s="440"/>
    </row>
    <row r="6" spans="1:8" ht="15">
      <c r="A6" s="417"/>
      <c r="B6" s="167" t="s">
        <v>607</v>
      </c>
      <c r="C6" s="37"/>
      <c r="D6" s="441">
        <f>D8-H8</f>
        <v>117375</v>
      </c>
      <c r="E6" s="37"/>
      <c r="F6" s="37"/>
      <c r="G6" s="37"/>
      <c r="H6" s="440"/>
    </row>
    <row r="7" spans="1:8" ht="15">
      <c r="A7" s="417"/>
      <c r="B7" s="37"/>
      <c r="C7" s="37"/>
      <c r="D7" s="215"/>
      <c r="E7" s="37"/>
      <c r="F7" s="37"/>
      <c r="G7" s="37"/>
      <c r="H7" s="440"/>
    </row>
    <row r="8" spans="1:8" ht="12.75">
      <c r="A8" s="828" t="s">
        <v>612</v>
      </c>
      <c r="B8" s="829"/>
      <c r="C8" s="829"/>
      <c r="D8" s="442">
        <f>B10+E10</f>
        <v>227500</v>
      </c>
      <c r="E8" s="94"/>
      <c r="F8" s="37"/>
      <c r="G8" s="443" t="s">
        <v>1093</v>
      </c>
      <c r="H8" s="444">
        <f>H10</f>
        <v>110125</v>
      </c>
    </row>
    <row r="9" spans="1:8" ht="12.75">
      <c r="A9" s="445" t="s">
        <v>608</v>
      </c>
      <c r="B9" s="167"/>
      <c r="C9" s="167"/>
      <c r="D9" s="446" t="s">
        <v>609</v>
      </c>
      <c r="E9" s="94"/>
      <c r="F9" s="37"/>
      <c r="G9" s="443"/>
      <c r="H9" s="447"/>
    </row>
    <row r="10" spans="1:256" ht="15">
      <c r="A10" s="448" t="s">
        <v>613</v>
      </c>
      <c r="B10" s="449">
        <f>SUM(B11:B57)</f>
        <v>112500</v>
      </c>
      <c r="C10" s="450"/>
      <c r="D10" s="451" t="s">
        <v>613</v>
      </c>
      <c r="E10" s="449">
        <f>SUM(E11:E57)</f>
        <v>115000</v>
      </c>
      <c r="F10" s="37"/>
      <c r="G10" s="451" t="s">
        <v>613</v>
      </c>
      <c r="H10" s="452">
        <f>SUM(H11:H57)</f>
        <v>110125</v>
      </c>
      <c r="I10" s="213"/>
      <c r="J10" s="212"/>
      <c r="K10" s="212"/>
      <c r="L10" s="213"/>
      <c r="M10" s="212"/>
      <c r="O10" s="213"/>
      <c r="P10" s="212"/>
      <c r="Q10" s="213"/>
      <c r="R10" s="212"/>
      <c r="S10" s="212"/>
      <c r="T10" s="213"/>
      <c r="U10" s="212"/>
      <c r="W10" s="213"/>
      <c r="X10" s="212"/>
      <c r="Y10" s="213"/>
      <c r="Z10" s="212"/>
      <c r="AA10" s="212"/>
      <c r="AB10" s="213"/>
      <c r="AC10" s="212"/>
      <c r="AE10" s="213"/>
      <c r="AF10" s="212"/>
      <c r="AG10" s="213"/>
      <c r="AH10" s="212"/>
      <c r="AI10" s="212"/>
      <c r="AJ10" s="213"/>
      <c r="AK10" s="212"/>
      <c r="AM10" s="213"/>
      <c r="AN10" s="212"/>
      <c r="AO10" s="213"/>
      <c r="AP10" s="212"/>
      <c r="AQ10" s="212"/>
      <c r="AR10" s="213"/>
      <c r="AS10" s="212"/>
      <c r="AU10" s="213"/>
      <c r="AV10" s="212"/>
      <c r="AW10" s="213"/>
      <c r="AX10" s="212"/>
      <c r="AY10" s="212"/>
      <c r="AZ10" s="213"/>
      <c r="BA10" s="212"/>
      <c r="BC10" s="213"/>
      <c r="BD10" s="212"/>
      <c r="BE10" s="213"/>
      <c r="BF10" s="212"/>
      <c r="BG10" s="212"/>
      <c r="BH10" s="213"/>
      <c r="BI10" s="212"/>
      <c r="BK10" s="213"/>
      <c r="BL10" s="212"/>
      <c r="BM10" s="213"/>
      <c r="BN10" s="212"/>
      <c r="BO10" s="212"/>
      <c r="BP10" s="213"/>
      <c r="BQ10" s="212"/>
      <c r="BS10" s="213"/>
      <c r="BT10" s="212"/>
      <c r="BU10" s="213"/>
      <c r="BV10" s="212"/>
      <c r="BW10" s="212"/>
      <c r="BX10" s="213"/>
      <c r="BY10" s="212"/>
      <c r="CA10" s="213"/>
      <c r="CB10" s="212"/>
      <c r="CC10" s="213"/>
      <c r="CD10" s="212"/>
      <c r="CE10" s="212"/>
      <c r="CF10" s="213"/>
      <c r="CG10" s="212"/>
      <c r="CI10" s="213"/>
      <c r="CJ10" s="212"/>
      <c r="CK10" s="213"/>
      <c r="CL10" s="212"/>
      <c r="CM10" s="212"/>
      <c r="CN10" s="213"/>
      <c r="CO10" s="212"/>
      <c r="CQ10" s="213"/>
      <c r="CR10" s="212"/>
      <c r="CS10" s="213"/>
      <c r="CT10" s="212"/>
      <c r="CU10" s="212"/>
      <c r="CV10" s="213"/>
      <c r="CW10" s="212"/>
      <c r="CY10" s="213"/>
      <c r="CZ10" s="212"/>
      <c r="DA10" s="213"/>
      <c r="DB10" s="212"/>
      <c r="DC10" s="212"/>
      <c r="DD10" s="213"/>
      <c r="DE10" s="212"/>
      <c r="DG10" s="213"/>
      <c r="DH10" s="212"/>
      <c r="DI10" s="213"/>
      <c r="DJ10" s="212"/>
      <c r="DK10" s="212"/>
      <c r="DL10" s="213"/>
      <c r="DM10" s="212"/>
      <c r="DO10" s="213"/>
      <c r="DP10" s="212"/>
      <c r="DQ10" s="213"/>
      <c r="DR10" s="212"/>
      <c r="DS10" s="212"/>
      <c r="DT10" s="213"/>
      <c r="DU10" s="212"/>
      <c r="DW10" s="213"/>
      <c r="DX10" s="212"/>
      <c r="DY10" s="213"/>
      <c r="DZ10" s="212"/>
      <c r="EA10" s="212"/>
      <c r="EB10" s="213"/>
      <c r="EC10" s="212"/>
      <c r="EE10" s="213"/>
      <c r="EF10" s="212"/>
      <c r="EG10" s="213"/>
      <c r="EH10" s="212"/>
      <c r="EI10" s="212"/>
      <c r="EJ10" s="213"/>
      <c r="EK10" s="212"/>
      <c r="EM10" s="213"/>
      <c r="EN10" s="212"/>
      <c r="EO10" s="213"/>
      <c r="EP10" s="212"/>
      <c r="EQ10" s="212"/>
      <c r="ER10" s="213"/>
      <c r="ES10" s="212"/>
      <c r="EU10" s="213"/>
      <c r="EV10" s="212"/>
      <c r="EW10" s="213"/>
      <c r="EX10" s="212"/>
      <c r="EY10" s="212"/>
      <c r="EZ10" s="213"/>
      <c r="FA10" s="212"/>
      <c r="FC10" s="213"/>
      <c r="FD10" s="212"/>
      <c r="FE10" s="213"/>
      <c r="FF10" s="212"/>
      <c r="FG10" s="212"/>
      <c r="FH10" s="213"/>
      <c r="FI10" s="212"/>
      <c r="FK10" s="213"/>
      <c r="FL10" s="212"/>
      <c r="FM10" s="213"/>
      <c r="FN10" s="212"/>
      <c r="FO10" s="212"/>
      <c r="FP10" s="213"/>
      <c r="FQ10" s="212"/>
      <c r="FS10" s="213"/>
      <c r="FT10" s="212"/>
      <c r="FU10" s="213"/>
      <c r="FV10" s="212"/>
      <c r="FW10" s="212"/>
      <c r="FX10" s="213"/>
      <c r="FY10" s="212"/>
      <c r="GA10" s="213"/>
      <c r="GB10" s="212"/>
      <c r="GC10" s="213"/>
      <c r="GD10" s="212"/>
      <c r="GE10" s="212"/>
      <c r="GF10" s="213"/>
      <c r="GG10" s="212"/>
      <c r="GI10" s="213"/>
      <c r="GJ10" s="212"/>
      <c r="GK10" s="213"/>
      <c r="GL10" s="212"/>
      <c r="GM10" s="212"/>
      <c r="GN10" s="213"/>
      <c r="GO10" s="212"/>
      <c r="GQ10" s="213"/>
      <c r="GR10" s="212"/>
      <c r="GS10" s="213"/>
      <c r="GT10" s="212"/>
      <c r="GU10" s="212"/>
      <c r="GV10" s="213"/>
      <c r="GW10" s="212"/>
      <c r="GY10" s="213"/>
      <c r="GZ10" s="212"/>
      <c r="HA10" s="213"/>
      <c r="HB10" s="212"/>
      <c r="HC10" s="212"/>
      <c r="HD10" s="213"/>
      <c r="HE10" s="212"/>
      <c r="HG10" s="213"/>
      <c r="HH10" s="212"/>
      <c r="HI10" s="213"/>
      <c r="HJ10" s="212"/>
      <c r="HK10" s="212"/>
      <c r="HL10" s="213"/>
      <c r="HM10" s="212"/>
      <c r="HO10" s="213"/>
      <c r="HP10" s="212"/>
      <c r="HQ10" s="213"/>
      <c r="HR10" s="212"/>
      <c r="HS10" s="212"/>
      <c r="HT10" s="213"/>
      <c r="HU10" s="212"/>
      <c r="HW10" s="213"/>
      <c r="HX10" s="212"/>
      <c r="HY10" s="213"/>
      <c r="HZ10" s="212"/>
      <c r="IA10" s="212"/>
      <c r="IB10" s="213"/>
      <c r="IC10" s="212"/>
      <c r="IE10" s="213"/>
      <c r="IF10" s="212"/>
      <c r="IG10" s="213"/>
      <c r="IH10" s="212"/>
      <c r="II10" s="212"/>
      <c r="IJ10" s="213"/>
      <c r="IK10" s="212"/>
      <c r="IM10" s="213"/>
      <c r="IN10" s="212"/>
      <c r="IO10" s="213"/>
      <c r="IP10" s="212"/>
      <c r="IQ10" s="212"/>
      <c r="IR10" s="213"/>
      <c r="IS10" s="212"/>
      <c r="IU10" s="213"/>
      <c r="IV10" s="212"/>
    </row>
    <row r="11" spans="1:256" ht="15">
      <c r="A11" s="453"/>
      <c r="B11" s="450">
        <v>112500</v>
      </c>
      <c r="C11" s="450"/>
      <c r="D11" s="454"/>
      <c r="E11" s="450">
        <v>115000</v>
      </c>
      <c r="F11" s="37"/>
      <c r="G11" s="454"/>
      <c r="H11" s="440">
        <v>110125</v>
      </c>
      <c r="I11" s="213"/>
      <c r="J11" s="212"/>
      <c r="K11" s="212"/>
      <c r="L11" s="213"/>
      <c r="M11" s="212"/>
      <c r="O11" s="213"/>
      <c r="P11" s="212"/>
      <c r="Q11" s="213"/>
      <c r="R11" s="212"/>
      <c r="S11" s="212"/>
      <c r="T11" s="213"/>
      <c r="U11" s="212"/>
      <c r="W11" s="213"/>
      <c r="X11" s="212"/>
      <c r="Y11" s="213"/>
      <c r="Z11" s="212"/>
      <c r="AA11" s="212"/>
      <c r="AB11" s="213"/>
      <c r="AC11" s="212"/>
      <c r="AE11" s="213"/>
      <c r="AF11" s="212"/>
      <c r="AG11" s="213"/>
      <c r="AH11" s="212"/>
      <c r="AI11" s="212"/>
      <c r="AJ11" s="213"/>
      <c r="AK11" s="212"/>
      <c r="AM11" s="213"/>
      <c r="AN11" s="212"/>
      <c r="AO11" s="213"/>
      <c r="AP11" s="212"/>
      <c r="AQ11" s="212"/>
      <c r="AR11" s="213"/>
      <c r="AS11" s="212"/>
      <c r="AU11" s="213"/>
      <c r="AV11" s="212"/>
      <c r="AW11" s="213"/>
      <c r="AX11" s="212"/>
      <c r="AY11" s="212"/>
      <c r="AZ11" s="213"/>
      <c r="BA11" s="212"/>
      <c r="BC11" s="213"/>
      <c r="BD11" s="212"/>
      <c r="BE11" s="213"/>
      <c r="BF11" s="212"/>
      <c r="BG11" s="212"/>
      <c r="BH11" s="213"/>
      <c r="BI11" s="212"/>
      <c r="BK11" s="213"/>
      <c r="BL11" s="212"/>
      <c r="BM11" s="213"/>
      <c r="BN11" s="212"/>
      <c r="BO11" s="212"/>
      <c r="BP11" s="213"/>
      <c r="BQ11" s="212"/>
      <c r="BS11" s="213"/>
      <c r="BT11" s="212"/>
      <c r="BU11" s="213"/>
      <c r="BV11" s="212"/>
      <c r="BW11" s="212"/>
      <c r="BX11" s="213"/>
      <c r="BY11" s="212"/>
      <c r="CA11" s="213"/>
      <c r="CB11" s="212"/>
      <c r="CC11" s="213"/>
      <c r="CD11" s="212"/>
      <c r="CE11" s="212"/>
      <c r="CF11" s="213"/>
      <c r="CG11" s="212"/>
      <c r="CI11" s="213"/>
      <c r="CJ11" s="212"/>
      <c r="CK11" s="213"/>
      <c r="CL11" s="212"/>
      <c r="CM11" s="212"/>
      <c r="CN11" s="213"/>
      <c r="CO11" s="212"/>
      <c r="CQ11" s="213"/>
      <c r="CR11" s="212"/>
      <c r="CS11" s="213"/>
      <c r="CT11" s="212"/>
      <c r="CU11" s="212"/>
      <c r="CV11" s="213"/>
      <c r="CW11" s="212"/>
      <c r="CY11" s="213"/>
      <c r="CZ11" s="212"/>
      <c r="DA11" s="213"/>
      <c r="DB11" s="212"/>
      <c r="DC11" s="212"/>
      <c r="DD11" s="213"/>
      <c r="DE11" s="212"/>
      <c r="DG11" s="213"/>
      <c r="DH11" s="212"/>
      <c r="DI11" s="213"/>
      <c r="DJ11" s="212"/>
      <c r="DK11" s="212"/>
      <c r="DL11" s="213"/>
      <c r="DM11" s="212"/>
      <c r="DO11" s="213"/>
      <c r="DP11" s="212"/>
      <c r="DQ11" s="213"/>
      <c r="DR11" s="212"/>
      <c r="DS11" s="212"/>
      <c r="DT11" s="213"/>
      <c r="DU11" s="212"/>
      <c r="DW11" s="213"/>
      <c r="DX11" s="212"/>
      <c r="DY11" s="213"/>
      <c r="DZ11" s="212"/>
      <c r="EA11" s="212"/>
      <c r="EB11" s="213"/>
      <c r="EC11" s="212"/>
      <c r="EE11" s="213"/>
      <c r="EF11" s="212"/>
      <c r="EG11" s="213"/>
      <c r="EH11" s="212"/>
      <c r="EI11" s="212"/>
      <c r="EJ11" s="213"/>
      <c r="EK11" s="212"/>
      <c r="EM11" s="213"/>
      <c r="EN11" s="212"/>
      <c r="EO11" s="213"/>
      <c r="EP11" s="212"/>
      <c r="EQ11" s="212"/>
      <c r="ER11" s="213"/>
      <c r="ES11" s="212"/>
      <c r="EU11" s="213"/>
      <c r="EV11" s="212"/>
      <c r="EW11" s="213"/>
      <c r="EX11" s="212"/>
      <c r="EY11" s="212"/>
      <c r="EZ11" s="213"/>
      <c r="FA11" s="212"/>
      <c r="FC11" s="213"/>
      <c r="FD11" s="212"/>
      <c r="FE11" s="213"/>
      <c r="FF11" s="212"/>
      <c r="FG11" s="212"/>
      <c r="FH11" s="213"/>
      <c r="FI11" s="212"/>
      <c r="FK11" s="213"/>
      <c r="FL11" s="212"/>
      <c r="FM11" s="213"/>
      <c r="FN11" s="212"/>
      <c r="FO11" s="212"/>
      <c r="FP11" s="213"/>
      <c r="FQ11" s="212"/>
      <c r="FS11" s="213"/>
      <c r="FT11" s="212"/>
      <c r="FU11" s="213"/>
      <c r="FV11" s="212"/>
      <c r="FW11" s="212"/>
      <c r="FX11" s="213"/>
      <c r="FY11" s="212"/>
      <c r="GA11" s="213"/>
      <c r="GB11" s="212"/>
      <c r="GC11" s="213"/>
      <c r="GD11" s="212"/>
      <c r="GE11" s="212"/>
      <c r="GF11" s="213"/>
      <c r="GG11" s="212"/>
      <c r="GI11" s="213"/>
      <c r="GJ11" s="212"/>
      <c r="GK11" s="213"/>
      <c r="GL11" s="212"/>
      <c r="GM11" s="212"/>
      <c r="GN11" s="213"/>
      <c r="GO11" s="212"/>
      <c r="GQ11" s="213"/>
      <c r="GR11" s="212"/>
      <c r="GS11" s="213"/>
      <c r="GT11" s="212"/>
      <c r="GU11" s="212"/>
      <c r="GV11" s="213"/>
      <c r="GW11" s="212"/>
      <c r="GY11" s="213"/>
      <c r="GZ11" s="212"/>
      <c r="HA11" s="213"/>
      <c r="HB11" s="212"/>
      <c r="HC11" s="212"/>
      <c r="HD11" s="213"/>
      <c r="HE11" s="212"/>
      <c r="HG11" s="213"/>
      <c r="HH11" s="212"/>
      <c r="HI11" s="213"/>
      <c r="HJ11" s="212"/>
      <c r="HK11" s="212"/>
      <c r="HL11" s="213"/>
      <c r="HM11" s="212"/>
      <c r="HO11" s="213"/>
      <c r="HP11" s="212"/>
      <c r="HQ11" s="213"/>
      <c r="HR11" s="212"/>
      <c r="HS11" s="212"/>
      <c r="HT11" s="213"/>
      <c r="HU11" s="212"/>
      <c r="HW11" s="213"/>
      <c r="HX11" s="212"/>
      <c r="HY11" s="213"/>
      <c r="HZ11" s="212"/>
      <c r="IA11" s="212"/>
      <c r="IB11" s="213"/>
      <c r="IC11" s="212"/>
      <c r="IE11" s="213"/>
      <c r="IF11" s="212"/>
      <c r="IG11" s="213"/>
      <c r="IH11" s="212"/>
      <c r="II11" s="212"/>
      <c r="IJ11" s="213"/>
      <c r="IK11" s="212"/>
      <c r="IM11" s="213"/>
      <c r="IN11" s="212"/>
      <c r="IO11" s="213"/>
      <c r="IP11" s="212"/>
      <c r="IQ11" s="212"/>
      <c r="IR11" s="213"/>
      <c r="IS11" s="212"/>
      <c r="IU11" s="213"/>
      <c r="IV11" s="212"/>
    </row>
    <row r="12" spans="1:256" ht="15">
      <c r="A12" s="453"/>
      <c r="B12" s="450">
        <v>0</v>
      </c>
      <c r="C12" s="450"/>
      <c r="D12" s="454"/>
      <c r="E12" s="450">
        <v>0</v>
      </c>
      <c r="F12" s="37"/>
      <c r="G12" s="454"/>
      <c r="H12" s="440">
        <v>0</v>
      </c>
      <c r="I12" s="213"/>
      <c r="J12" s="212"/>
      <c r="K12" s="212"/>
      <c r="L12" s="213"/>
      <c r="M12" s="212"/>
      <c r="O12" s="213"/>
      <c r="P12" s="212"/>
      <c r="Q12" s="213"/>
      <c r="R12" s="212"/>
      <c r="S12" s="212"/>
      <c r="T12" s="213"/>
      <c r="U12" s="212"/>
      <c r="W12" s="213"/>
      <c r="X12" s="212"/>
      <c r="Y12" s="213"/>
      <c r="Z12" s="212"/>
      <c r="AA12" s="212"/>
      <c r="AB12" s="213"/>
      <c r="AC12" s="212"/>
      <c r="AE12" s="213"/>
      <c r="AF12" s="212"/>
      <c r="AG12" s="213"/>
      <c r="AH12" s="212"/>
      <c r="AI12" s="212"/>
      <c r="AJ12" s="213"/>
      <c r="AK12" s="212"/>
      <c r="AM12" s="213"/>
      <c r="AN12" s="212"/>
      <c r="AO12" s="213"/>
      <c r="AP12" s="212"/>
      <c r="AQ12" s="212"/>
      <c r="AR12" s="213"/>
      <c r="AS12" s="212"/>
      <c r="AU12" s="213"/>
      <c r="AV12" s="212"/>
      <c r="AW12" s="213"/>
      <c r="AX12" s="212"/>
      <c r="AY12" s="212"/>
      <c r="AZ12" s="213"/>
      <c r="BA12" s="212"/>
      <c r="BC12" s="213"/>
      <c r="BD12" s="212"/>
      <c r="BE12" s="213"/>
      <c r="BF12" s="212"/>
      <c r="BG12" s="212"/>
      <c r="BH12" s="213"/>
      <c r="BI12" s="212"/>
      <c r="BK12" s="213"/>
      <c r="BL12" s="212"/>
      <c r="BM12" s="213"/>
      <c r="BN12" s="212"/>
      <c r="BO12" s="212"/>
      <c r="BP12" s="213"/>
      <c r="BQ12" s="212"/>
      <c r="BS12" s="213"/>
      <c r="BT12" s="212"/>
      <c r="BU12" s="213"/>
      <c r="BV12" s="212"/>
      <c r="BW12" s="212"/>
      <c r="BX12" s="213"/>
      <c r="BY12" s="212"/>
      <c r="CA12" s="213"/>
      <c r="CB12" s="212"/>
      <c r="CC12" s="213"/>
      <c r="CD12" s="212"/>
      <c r="CE12" s="212"/>
      <c r="CF12" s="213"/>
      <c r="CG12" s="212"/>
      <c r="CI12" s="213"/>
      <c r="CJ12" s="212"/>
      <c r="CK12" s="213"/>
      <c r="CL12" s="212"/>
      <c r="CM12" s="212"/>
      <c r="CN12" s="213"/>
      <c r="CO12" s="212"/>
      <c r="CQ12" s="213"/>
      <c r="CR12" s="212"/>
      <c r="CS12" s="213"/>
      <c r="CT12" s="212"/>
      <c r="CU12" s="212"/>
      <c r="CV12" s="213"/>
      <c r="CW12" s="212"/>
      <c r="CY12" s="213"/>
      <c r="CZ12" s="212"/>
      <c r="DA12" s="213"/>
      <c r="DB12" s="212"/>
      <c r="DC12" s="212"/>
      <c r="DD12" s="213"/>
      <c r="DE12" s="212"/>
      <c r="DG12" s="213"/>
      <c r="DH12" s="212"/>
      <c r="DI12" s="213"/>
      <c r="DJ12" s="212"/>
      <c r="DK12" s="212"/>
      <c r="DL12" s="213"/>
      <c r="DM12" s="212"/>
      <c r="DO12" s="213"/>
      <c r="DP12" s="212"/>
      <c r="DQ12" s="213"/>
      <c r="DR12" s="212"/>
      <c r="DS12" s="212"/>
      <c r="DT12" s="213"/>
      <c r="DU12" s="212"/>
      <c r="DW12" s="213"/>
      <c r="DX12" s="212"/>
      <c r="DY12" s="213"/>
      <c r="DZ12" s="212"/>
      <c r="EA12" s="212"/>
      <c r="EB12" s="213"/>
      <c r="EC12" s="212"/>
      <c r="EE12" s="213"/>
      <c r="EF12" s="212"/>
      <c r="EG12" s="213"/>
      <c r="EH12" s="212"/>
      <c r="EI12" s="212"/>
      <c r="EJ12" s="213"/>
      <c r="EK12" s="212"/>
      <c r="EM12" s="213"/>
      <c r="EN12" s="212"/>
      <c r="EO12" s="213"/>
      <c r="EP12" s="212"/>
      <c r="EQ12" s="212"/>
      <c r="ER12" s="213"/>
      <c r="ES12" s="212"/>
      <c r="EU12" s="213"/>
      <c r="EV12" s="212"/>
      <c r="EW12" s="213"/>
      <c r="EX12" s="212"/>
      <c r="EY12" s="212"/>
      <c r="EZ12" s="213"/>
      <c r="FA12" s="212"/>
      <c r="FC12" s="213"/>
      <c r="FD12" s="212"/>
      <c r="FE12" s="213"/>
      <c r="FF12" s="212"/>
      <c r="FG12" s="212"/>
      <c r="FH12" s="213"/>
      <c r="FI12" s="212"/>
      <c r="FK12" s="213"/>
      <c r="FL12" s="212"/>
      <c r="FM12" s="213"/>
      <c r="FN12" s="212"/>
      <c r="FO12" s="212"/>
      <c r="FP12" s="213"/>
      <c r="FQ12" s="212"/>
      <c r="FS12" s="213"/>
      <c r="FT12" s="212"/>
      <c r="FU12" s="213"/>
      <c r="FV12" s="212"/>
      <c r="FW12" s="212"/>
      <c r="FX12" s="213"/>
      <c r="FY12" s="212"/>
      <c r="GA12" s="213"/>
      <c r="GB12" s="212"/>
      <c r="GC12" s="213"/>
      <c r="GD12" s="212"/>
      <c r="GE12" s="212"/>
      <c r="GF12" s="213"/>
      <c r="GG12" s="212"/>
      <c r="GI12" s="213"/>
      <c r="GJ12" s="212"/>
      <c r="GK12" s="213"/>
      <c r="GL12" s="212"/>
      <c r="GM12" s="212"/>
      <c r="GN12" s="213"/>
      <c r="GO12" s="212"/>
      <c r="GQ12" s="213"/>
      <c r="GR12" s="212"/>
      <c r="GS12" s="213"/>
      <c r="GT12" s="212"/>
      <c r="GU12" s="212"/>
      <c r="GV12" s="213"/>
      <c r="GW12" s="212"/>
      <c r="GY12" s="213"/>
      <c r="GZ12" s="212"/>
      <c r="HA12" s="213"/>
      <c r="HB12" s="212"/>
      <c r="HC12" s="212"/>
      <c r="HD12" s="213"/>
      <c r="HE12" s="212"/>
      <c r="HG12" s="213"/>
      <c r="HH12" s="212"/>
      <c r="HI12" s="213"/>
      <c r="HJ12" s="212"/>
      <c r="HK12" s="212"/>
      <c r="HL12" s="213"/>
      <c r="HM12" s="212"/>
      <c r="HO12" s="213"/>
      <c r="HP12" s="212"/>
      <c r="HQ12" s="213"/>
      <c r="HR12" s="212"/>
      <c r="HS12" s="212"/>
      <c r="HT12" s="213"/>
      <c r="HU12" s="212"/>
      <c r="HW12" s="213"/>
      <c r="HX12" s="212"/>
      <c r="HY12" s="213"/>
      <c r="HZ12" s="212"/>
      <c r="IA12" s="212"/>
      <c r="IB12" s="213"/>
      <c r="IC12" s="212"/>
      <c r="IE12" s="213"/>
      <c r="IF12" s="212"/>
      <c r="IG12" s="213"/>
      <c r="IH12" s="212"/>
      <c r="II12" s="212"/>
      <c r="IJ12" s="213"/>
      <c r="IK12" s="212"/>
      <c r="IM12" s="213"/>
      <c r="IN12" s="212"/>
      <c r="IO12" s="213"/>
      <c r="IP12" s="212"/>
      <c r="IQ12" s="212"/>
      <c r="IR12" s="213"/>
      <c r="IS12" s="212"/>
      <c r="IU12" s="213"/>
      <c r="IV12" s="212"/>
    </row>
    <row r="13" spans="1:256" ht="15">
      <c r="A13" s="453"/>
      <c r="B13" s="450">
        <v>0</v>
      </c>
      <c r="C13" s="450"/>
      <c r="D13" s="454"/>
      <c r="E13" s="450">
        <v>0</v>
      </c>
      <c r="F13" s="37"/>
      <c r="G13" s="454"/>
      <c r="H13" s="440">
        <v>0</v>
      </c>
      <c r="I13" s="213"/>
      <c r="J13" s="212"/>
      <c r="K13" s="212"/>
      <c r="L13" s="213"/>
      <c r="M13" s="212"/>
      <c r="O13" s="213"/>
      <c r="P13" s="212"/>
      <c r="Q13" s="213"/>
      <c r="R13" s="212"/>
      <c r="S13" s="212"/>
      <c r="T13" s="213"/>
      <c r="U13" s="212"/>
      <c r="W13" s="213"/>
      <c r="X13" s="212"/>
      <c r="Y13" s="213"/>
      <c r="Z13" s="212"/>
      <c r="AA13" s="212"/>
      <c r="AB13" s="213"/>
      <c r="AC13" s="212"/>
      <c r="AE13" s="213"/>
      <c r="AF13" s="212"/>
      <c r="AG13" s="213"/>
      <c r="AH13" s="212"/>
      <c r="AI13" s="212"/>
      <c r="AJ13" s="213"/>
      <c r="AK13" s="212"/>
      <c r="AM13" s="213"/>
      <c r="AN13" s="212"/>
      <c r="AO13" s="213"/>
      <c r="AP13" s="212"/>
      <c r="AQ13" s="212"/>
      <c r="AR13" s="213"/>
      <c r="AS13" s="212"/>
      <c r="AU13" s="213"/>
      <c r="AV13" s="212"/>
      <c r="AW13" s="213"/>
      <c r="AX13" s="212"/>
      <c r="AY13" s="212"/>
      <c r="AZ13" s="213"/>
      <c r="BA13" s="212"/>
      <c r="BC13" s="213"/>
      <c r="BD13" s="212"/>
      <c r="BE13" s="213"/>
      <c r="BF13" s="212"/>
      <c r="BG13" s="212"/>
      <c r="BH13" s="213"/>
      <c r="BI13" s="212"/>
      <c r="BK13" s="213"/>
      <c r="BL13" s="212"/>
      <c r="BM13" s="213"/>
      <c r="BN13" s="212"/>
      <c r="BO13" s="212"/>
      <c r="BP13" s="213"/>
      <c r="BQ13" s="212"/>
      <c r="BS13" s="213"/>
      <c r="BT13" s="212"/>
      <c r="BU13" s="213"/>
      <c r="BV13" s="212"/>
      <c r="BW13" s="212"/>
      <c r="BX13" s="213"/>
      <c r="BY13" s="212"/>
      <c r="CA13" s="213"/>
      <c r="CB13" s="212"/>
      <c r="CC13" s="213"/>
      <c r="CD13" s="212"/>
      <c r="CE13" s="212"/>
      <c r="CF13" s="213"/>
      <c r="CG13" s="212"/>
      <c r="CI13" s="213"/>
      <c r="CJ13" s="212"/>
      <c r="CK13" s="213"/>
      <c r="CL13" s="212"/>
      <c r="CM13" s="212"/>
      <c r="CN13" s="213"/>
      <c r="CO13" s="212"/>
      <c r="CQ13" s="213"/>
      <c r="CR13" s="212"/>
      <c r="CS13" s="213"/>
      <c r="CT13" s="212"/>
      <c r="CU13" s="212"/>
      <c r="CV13" s="213"/>
      <c r="CW13" s="212"/>
      <c r="CY13" s="213"/>
      <c r="CZ13" s="212"/>
      <c r="DA13" s="213"/>
      <c r="DB13" s="212"/>
      <c r="DC13" s="212"/>
      <c r="DD13" s="213"/>
      <c r="DE13" s="212"/>
      <c r="DG13" s="213"/>
      <c r="DH13" s="212"/>
      <c r="DI13" s="213"/>
      <c r="DJ13" s="212"/>
      <c r="DK13" s="212"/>
      <c r="DL13" s="213"/>
      <c r="DM13" s="212"/>
      <c r="DO13" s="213"/>
      <c r="DP13" s="212"/>
      <c r="DQ13" s="213"/>
      <c r="DR13" s="212"/>
      <c r="DS13" s="212"/>
      <c r="DT13" s="213"/>
      <c r="DU13" s="212"/>
      <c r="DW13" s="213"/>
      <c r="DX13" s="212"/>
      <c r="DY13" s="213"/>
      <c r="DZ13" s="212"/>
      <c r="EA13" s="212"/>
      <c r="EB13" s="213"/>
      <c r="EC13" s="212"/>
      <c r="EE13" s="213"/>
      <c r="EF13" s="212"/>
      <c r="EG13" s="213"/>
      <c r="EH13" s="212"/>
      <c r="EI13" s="212"/>
      <c r="EJ13" s="213"/>
      <c r="EK13" s="212"/>
      <c r="EM13" s="213"/>
      <c r="EN13" s="212"/>
      <c r="EO13" s="213"/>
      <c r="EP13" s="212"/>
      <c r="EQ13" s="212"/>
      <c r="ER13" s="213"/>
      <c r="ES13" s="212"/>
      <c r="EU13" s="213"/>
      <c r="EV13" s="212"/>
      <c r="EW13" s="213"/>
      <c r="EX13" s="212"/>
      <c r="EY13" s="212"/>
      <c r="EZ13" s="213"/>
      <c r="FA13" s="212"/>
      <c r="FC13" s="213"/>
      <c r="FD13" s="212"/>
      <c r="FE13" s="213"/>
      <c r="FF13" s="212"/>
      <c r="FG13" s="212"/>
      <c r="FH13" s="213"/>
      <c r="FI13" s="212"/>
      <c r="FK13" s="213"/>
      <c r="FL13" s="212"/>
      <c r="FM13" s="213"/>
      <c r="FN13" s="212"/>
      <c r="FO13" s="212"/>
      <c r="FP13" s="213"/>
      <c r="FQ13" s="212"/>
      <c r="FS13" s="213"/>
      <c r="FT13" s="212"/>
      <c r="FU13" s="213"/>
      <c r="FV13" s="212"/>
      <c r="FW13" s="212"/>
      <c r="FX13" s="213"/>
      <c r="FY13" s="212"/>
      <c r="GA13" s="213"/>
      <c r="GB13" s="212"/>
      <c r="GC13" s="213"/>
      <c r="GD13" s="212"/>
      <c r="GE13" s="212"/>
      <c r="GF13" s="213"/>
      <c r="GG13" s="212"/>
      <c r="GI13" s="213"/>
      <c r="GJ13" s="212"/>
      <c r="GK13" s="213"/>
      <c r="GL13" s="212"/>
      <c r="GM13" s="212"/>
      <c r="GN13" s="213"/>
      <c r="GO13" s="212"/>
      <c r="GQ13" s="213"/>
      <c r="GR13" s="212"/>
      <c r="GS13" s="213"/>
      <c r="GT13" s="212"/>
      <c r="GU13" s="212"/>
      <c r="GV13" s="213"/>
      <c r="GW13" s="212"/>
      <c r="GY13" s="213"/>
      <c r="GZ13" s="212"/>
      <c r="HA13" s="213"/>
      <c r="HB13" s="212"/>
      <c r="HC13" s="212"/>
      <c r="HD13" s="213"/>
      <c r="HE13" s="212"/>
      <c r="HG13" s="213"/>
      <c r="HH13" s="212"/>
      <c r="HI13" s="213"/>
      <c r="HJ13" s="212"/>
      <c r="HK13" s="212"/>
      <c r="HL13" s="213"/>
      <c r="HM13" s="212"/>
      <c r="HO13" s="213"/>
      <c r="HP13" s="212"/>
      <c r="HQ13" s="213"/>
      <c r="HR13" s="212"/>
      <c r="HS13" s="212"/>
      <c r="HT13" s="213"/>
      <c r="HU13" s="212"/>
      <c r="HW13" s="213"/>
      <c r="HX13" s="212"/>
      <c r="HY13" s="213"/>
      <c r="HZ13" s="212"/>
      <c r="IA13" s="212"/>
      <c r="IB13" s="213"/>
      <c r="IC13" s="212"/>
      <c r="IE13" s="213"/>
      <c r="IF13" s="212"/>
      <c r="IG13" s="213"/>
      <c r="IH13" s="212"/>
      <c r="II13" s="212"/>
      <c r="IJ13" s="213"/>
      <c r="IK13" s="212"/>
      <c r="IM13" s="213"/>
      <c r="IN13" s="212"/>
      <c r="IO13" s="213"/>
      <c r="IP13" s="212"/>
      <c r="IQ13" s="212"/>
      <c r="IR13" s="213"/>
      <c r="IS13" s="212"/>
      <c r="IU13" s="213"/>
      <c r="IV13" s="212"/>
    </row>
    <row r="14" spans="1:256" ht="15">
      <c r="A14" s="453"/>
      <c r="B14" s="450">
        <v>0</v>
      </c>
      <c r="C14" s="450"/>
      <c r="D14" s="454"/>
      <c r="E14" s="450">
        <v>0</v>
      </c>
      <c r="F14" s="37"/>
      <c r="G14" s="454"/>
      <c r="H14" s="440">
        <v>0</v>
      </c>
      <c r="I14" s="213"/>
      <c r="J14" s="212"/>
      <c r="K14" s="212"/>
      <c r="L14" s="213"/>
      <c r="M14" s="212"/>
      <c r="O14" s="213"/>
      <c r="P14" s="212"/>
      <c r="Q14" s="213"/>
      <c r="R14" s="212"/>
      <c r="S14" s="212"/>
      <c r="T14" s="213"/>
      <c r="U14" s="212"/>
      <c r="W14" s="213"/>
      <c r="X14" s="212"/>
      <c r="Y14" s="213"/>
      <c r="Z14" s="212"/>
      <c r="AA14" s="212"/>
      <c r="AB14" s="213"/>
      <c r="AC14" s="212"/>
      <c r="AE14" s="213"/>
      <c r="AF14" s="212"/>
      <c r="AG14" s="213"/>
      <c r="AH14" s="212"/>
      <c r="AI14" s="212"/>
      <c r="AJ14" s="213"/>
      <c r="AK14" s="212"/>
      <c r="AM14" s="213"/>
      <c r="AN14" s="212"/>
      <c r="AO14" s="213"/>
      <c r="AP14" s="212"/>
      <c r="AQ14" s="212"/>
      <c r="AR14" s="213"/>
      <c r="AS14" s="212"/>
      <c r="AU14" s="213"/>
      <c r="AV14" s="212"/>
      <c r="AW14" s="213"/>
      <c r="AX14" s="212"/>
      <c r="AY14" s="212"/>
      <c r="AZ14" s="213"/>
      <c r="BA14" s="212"/>
      <c r="BC14" s="213"/>
      <c r="BD14" s="212"/>
      <c r="BE14" s="213"/>
      <c r="BF14" s="212"/>
      <c r="BG14" s="212"/>
      <c r="BH14" s="213"/>
      <c r="BI14" s="212"/>
      <c r="BK14" s="213"/>
      <c r="BL14" s="212"/>
      <c r="BM14" s="213"/>
      <c r="BN14" s="212"/>
      <c r="BO14" s="212"/>
      <c r="BP14" s="213"/>
      <c r="BQ14" s="212"/>
      <c r="BS14" s="213"/>
      <c r="BT14" s="212"/>
      <c r="BU14" s="213"/>
      <c r="BV14" s="212"/>
      <c r="BW14" s="212"/>
      <c r="BX14" s="213"/>
      <c r="BY14" s="212"/>
      <c r="CA14" s="213"/>
      <c r="CB14" s="212"/>
      <c r="CC14" s="213"/>
      <c r="CD14" s="212"/>
      <c r="CE14" s="212"/>
      <c r="CF14" s="213"/>
      <c r="CG14" s="212"/>
      <c r="CI14" s="213"/>
      <c r="CJ14" s="212"/>
      <c r="CK14" s="213"/>
      <c r="CL14" s="212"/>
      <c r="CM14" s="212"/>
      <c r="CN14" s="213"/>
      <c r="CO14" s="212"/>
      <c r="CQ14" s="213"/>
      <c r="CR14" s="212"/>
      <c r="CS14" s="213"/>
      <c r="CT14" s="212"/>
      <c r="CU14" s="212"/>
      <c r="CV14" s="213"/>
      <c r="CW14" s="212"/>
      <c r="CY14" s="213"/>
      <c r="CZ14" s="212"/>
      <c r="DA14" s="213"/>
      <c r="DB14" s="212"/>
      <c r="DC14" s="212"/>
      <c r="DD14" s="213"/>
      <c r="DE14" s="212"/>
      <c r="DG14" s="213"/>
      <c r="DH14" s="212"/>
      <c r="DI14" s="213"/>
      <c r="DJ14" s="212"/>
      <c r="DK14" s="212"/>
      <c r="DL14" s="213"/>
      <c r="DM14" s="212"/>
      <c r="DO14" s="213"/>
      <c r="DP14" s="212"/>
      <c r="DQ14" s="213"/>
      <c r="DR14" s="212"/>
      <c r="DS14" s="212"/>
      <c r="DT14" s="213"/>
      <c r="DU14" s="212"/>
      <c r="DW14" s="213"/>
      <c r="DX14" s="212"/>
      <c r="DY14" s="213"/>
      <c r="DZ14" s="212"/>
      <c r="EA14" s="212"/>
      <c r="EB14" s="213"/>
      <c r="EC14" s="212"/>
      <c r="EE14" s="213"/>
      <c r="EF14" s="212"/>
      <c r="EG14" s="213"/>
      <c r="EH14" s="212"/>
      <c r="EI14" s="212"/>
      <c r="EJ14" s="213"/>
      <c r="EK14" s="212"/>
      <c r="EM14" s="213"/>
      <c r="EN14" s="212"/>
      <c r="EO14" s="213"/>
      <c r="EP14" s="212"/>
      <c r="EQ14" s="212"/>
      <c r="ER14" s="213"/>
      <c r="ES14" s="212"/>
      <c r="EU14" s="213"/>
      <c r="EV14" s="212"/>
      <c r="EW14" s="213"/>
      <c r="EX14" s="212"/>
      <c r="EY14" s="212"/>
      <c r="EZ14" s="213"/>
      <c r="FA14" s="212"/>
      <c r="FC14" s="213"/>
      <c r="FD14" s="212"/>
      <c r="FE14" s="213"/>
      <c r="FF14" s="212"/>
      <c r="FG14" s="212"/>
      <c r="FH14" s="213"/>
      <c r="FI14" s="212"/>
      <c r="FK14" s="213"/>
      <c r="FL14" s="212"/>
      <c r="FM14" s="213"/>
      <c r="FN14" s="212"/>
      <c r="FO14" s="212"/>
      <c r="FP14" s="213"/>
      <c r="FQ14" s="212"/>
      <c r="FS14" s="213"/>
      <c r="FT14" s="212"/>
      <c r="FU14" s="213"/>
      <c r="FV14" s="212"/>
      <c r="FW14" s="212"/>
      <c r="FX14" s="213"/>
      <c r="FY14" s="212"/>
      <c r="GA14" s="213"/>
      <c r="GB14" s="212"/>
      <c r="GC14" s="213"/>
      <c r="GD14" s="212"/>
      <c r="GE14" s="212"/>
      <c r="GF14" s="213"/>
      <c r="GG14" s="212"/>
      <c r="GI14" s="213"/>
      <c r="GJ14" s="212"/>
      <c r="GK14" s="213"/>
      <c r="GL14" s="212"/>
      <c r="GM14" s="212"/>
      <c r="GN14" s="213"/>
      <c r="GO14" s="212"/>
      <c r="GQ14" s="213"/>
      <c r="GR14" s="212"/>
      <c r="GS14" s="213"/>
      <c r="GT14" s="212"/>
      <c r="GU14" s="212"/>
      <c r="GV14" s="213"/>
      <c r="GW14" s="212"/>
      <c r="GY14" s="213"/>
      <c r="GZ14" s="212"/>
      <c r="HA14" s="213"/>
      <c r="HB14" s="212"/>
      <c r="HC14" s="212"/>
      <c r="HD14" s="213"/>
      <c r="HE14" s="212"/>
      <c r="HG14" s="213"/>
      <c r="HH14" s="212"/>
      <c r="HI14" s="213"/>
      <c r="HJ14" s="212"/>
      <c r="HK14" s="212"/>
      <c r="HL14" s="213"/>
      <c r="HM14" s="212"/>
      <c r="HO14" s="213"/>
      <c r="HP14" s="212"/>
      <c r="HQ14" s="213"/>
      <c r="HR14" s="212"/>
      <c r="HS14" s="212"/>
      <c r="HT14" s="213"/>
      <c r="HU14" s="212"/>
      <c r="HW14" s="213"/>
      <c r="HX14" s="212"/>
      <c r="HY14" s="213"/>
      <c r="HZ14" s="212"/>
      <c r="IA14" s="212"/>
      <c r="IB14" s="213"/>
      <c r="IC14" s="212"/>
      <c r="IE14" s="213"/>
      <c r="IF14" s="212"/>
      <c r="IG14" s="213"/>
      <c r="IH14" s="212"/>
      <c r="II14" s="212"/>
      <c r="IJ14" s="213"/>
      <c r="IK14" s="212"/>
      <c r="IM14" s="213"/>
      <c r="IN14" s="212"/>
      <c r="IO14" s="213"/>
      <c r="IP14" s="212"/>
      <c r="IQ14" s="212"/>
      <c r="IR14" s="213"/>
      <c r="IS14" s="212"/>
      <c r="IU14" s="213"/>
      <c r="IV14" s="212"/>
    </row>
    <row r="15" spans="1:256" ht="15">
      <c r="A15" s="453"/>
      <c r="B15" s="450">
        <v>0</v>
      </c>
      <c r="C15" s="450"/>
      <c r="D15" s="454"/>
      <c r="E15" s="450">
        <v>0</v>
      </c>
      <c r="F15" s="37"/>
      <c r="G15" s="454"/>
      <c r="H15" s="440">
        <v>0</v>
      </c>
      <c r="I15" s="213"/>
      <c r="J15" s="212"/>
      <c r="K15" s="212"/>
      <c r="L15" s="213"/>
      <c r="M15" s="212"/>
      <c r="O15" s="213"/>
      <c r="P15" s="212"/>
      <c r="Q15" s="213"/>
      <c r="R15" s="212"/>
      <c r="S15" s="212"/>
      <c r="T15" s="213"/>
      <c r="U15" s="212"/>
      <c r="W15" s="213"/>
      <c r="X15" s="212"/>
      <c r="Y15" s="213"/>
      <c r="Z15" s="212"/>
      <c r="AA15" s="212"/>
      <c r="AB15" s="213"/>
      <c r="AC15" s="212"/>
      <c r="AE15" s="213"/>
      <c r="AF15" s="212"/>
      <c r="AG15" s="213"/>
      <c r="AH15" s="212"/>
      <c r="AI15" s="212"/>
      <c r="AJ15" s="213"/>
      <c r="AK15" s="212"/>
      <c r="AM15" s="213"/>
      <c r="AN15" s="212"/>
      <c r="AO15" s="213"/>
      <c r="AP15" s="212"/>
      <c r="AQ15" s="212"/>
      <c r="AR15" s="213"/>
      <c r="AS15" s="212"/>
      <c r="AU15" s="213"/>
      <c r="AV15" s="212"/>
      <c r="AW15" s="213"/>
      <c r="AX15" s="212"/>
      <c r="AY15" s="212"/>
      <c r="AZ15" s="213"/>
      <c r="BA15" s="212"/>
      <c r="BC15" s="213"/>
      <c r="BD15" s="212"/>
      <c r="BE15" s="213"/>
      <c r="BF15" s="212"/>
      <c r="BG15" s="212"/>
      <c r="BH15" s="213"/>
      <c r="BI15" s="212"/>
      <c r="BK15" s="213"/>
      <c r="BL15" s="212"/>
      <c r="BM15" s="213"/>
      <c r="BN15" s="212"/>
      <c r="BO15" s="212"/>
      <c r="BP15" s="213"/>
      <c r="BQ15" s="212"/>
      <c r="BS15" s="213"/>
      <c r="BT15" s="212"/>
      <c r="BU15" s="213"/>
      <c r="BV15" s="212"/>
      <c r="BW15" s="212"/>
      <c r="BX15" s="213"/>
      <c r="BY15" s="212"/>
      <c r="CA15" s="213"/>
      <c r="CB15" s="212"/>
      <c r="CC15" s="213"/>
      <c r="CD15" s="212"/>
      <c r="CE15" s="212"/>
      <c r="CF15" s="213"/>
      <c r="CG15" s="212"/>
      <c r="CI15" s="213"/>
      <c r="CJ15" s="212"/>
      <c r="CK15" s="213"/>
      <c r="CL15" s="212"/>
      <c r="CM15" s="212"/>
      <c r="CN15" s="213"/>
      <c r="CO15" s="212"/>
      <c r="CQ15" s="213"/>
      <c r="CR15" s="212"/>
      <c r="CS15" s="213"/>
      <c r="CT15" s="212"/>
      <c r="CU15" s="212"/>
      <c r="CV15" s="213"/>
      <c r="CW15" s="212"/>
      <c r="CY15" s="213"/>
      <c r="CZ15" s="212"/>
      <c r="DA15" s="213"/>
      <c r="DB15" s="212"/>
      <c r="DC15" s="212"/>
      <c r="DD15" s="213"/>
      <c r="DE15" s="212"/>
      <c r="DG15" s="213"/>
      <c r="DH15" s="212"/>
      <c r="DI15" s="213"/>
      <c r="DJ15" s="212"/>
      <c r="DK15" s="212"/>
      <c r="DL15" s="213"/>
      <c r="DM15" s="212"/>
      <c r="DO15" s="213"/>
      <c r="DP15" s="212"/>
      <c r="DQ15" s="213"/>
      <c r="DR15" s="212"/>
      <c r="DS15" s="212"/>
      <c r="DT15" s="213"/>
      <c r="DU15" s="212"/>
      <c r="DW15" s="213"/>
      <c r="DX15" s="212"/>
      <c r="DY15" s="213"/>
      <c r="DZ15" s="212"/>
      <c r="EA15" s="212"/>
      <c r="EB15" s="213"/>
      <c r="EC15" s="212"/>
      <c r="EE15" s="213"/>
      <c r="EF15" s="212"/>
      <c r="EG15" s="213"/>
      <c r="EH15" s="212"/>
      <c r="EI15" s="212"/>
      <c r="EJ15" s="213"/>
      <c r="EK15" s="212"/>
      <c r="EM15" s="213"/>
      <c r="EN15" s="212"/>
      <c r="EO15" s="213"/>
      <c r="EP15" s="212"/>
      <c r="EQ15" s="212"/>
      <c r="ER15" s="213"/>
      <c r="ES15" s="212"/>
      <c r="EU15" s="213"/>
      <c r="EV15" s="212"/>
      <c r="EW15" s="213"/>
      <c r="EX15" s="212"/>
      <c r="EY15" s="212"/>
      <c r="EZ15" s="213"/>
      <c r="FA15" s="212"/>
      <c r="FC15" s="213"/>
      <c r="FD15" s="212"/>
      <c r="FE15" s="213"/>
      <c r="FF15" s="212"/>
      <c r="FG15" s="212"/>
      <c r="FH15" s="213"/>
      <c r="FI15" s="212"/>
      <c r="FK15" s="213"/>
      <c r="FL15" s="212"/>
      <c r="FM15" s="213"/>
      <c r="FN15" s="212"/>
      <c r="FO15" s="212"/>
      <c r="FP15" s="213"/>
      <c r="FQ15" s="212"/>
      <c r="FS15" s="213"/>
      <c r="FT15" s="212"/>
      <c r="FU15" s="213"/>
      <c r="FV15" s="212"/>
      <c r="FW15" s="212"/>
      <c r="FX15" s="213"/>
      <c r="FY15" s="212"/>
      <c r="GA15" s="213"/>
      <c r="GB15" s="212"/>
      <c r="GC15" s="213"/>
      <c r="GD15" s="212"/>
      <c r="GE15" s="212"/>
      <c r="GF15" s="213"/>
      <c r="GG15" s="212"/>
      <c r="GI15" s="213"/>
      <c r="GJ15" s="212"/>
      <c r="GK15" s="213"/>
      <c r="GL15" s="212"/>
      <c r="GM15" s="212"/>
      <c r="GN15" s="213"/>
      <c r="GO15" s="212"/>
      <c r="GQ15" s="213"/>
      <c r="GR15" s="212"/>
      <c r="GS15" s="213"/>
      <c r="GT15" s="212"/>
      <c r="GU15" s="212"/>
      <c r="GV15" s="213"/>
      <c r="GW15" s="212"/>
      <c r="GY15" s="213"/>
      <c r="GZ15" s="212"/>
      <c r="HA15" s="213"/>
      <c r="HB15" s="212"/>
      <c r="HC15" s="212"/>
      <c r="HD15" s="213"/>
      <c r="HE15" s="212"/>
      <c r="HG15" s="213"/>
      <c r="HH15" s="212"/>
      <c r="HI15" s="213"/>
      <c r="HJ15" s="212"/>
      <c r="HK15" s="212"/>
      <c r="HL15" s="213"/>
      <c r="HM15" s="212"/>
      <c r="HO15" s="213"/>
      <c r="HP15" s="212"/>
      <c r="HQ15" s="213"/>
      <c r="HR15" s="212"/>
      <c r="HS15" s="212"/>
      <c r="HT15" s="213"/>
      <c r="HU15" s="212"/>
      <c r="HW15" s="213"/>
      <c r="HX15" s="212"/>
      <c r="HY15" s="213"/>
      <c r="HZ15" s="212"/>
      <c r="IA15" s="212"/>
      <c r="IB15" s="213"/>
      <c r="IC15" s="212"/>
      <c r="IE15" s="213"/>
      <c r="IF15" s="212"/>
      <c r="IG15" s="213"/>
      <c r="IH15" s="212"/>
      <c r="II15" s="212"/>
      <c r="IJ15" s="213"/>
      <c r="IK15" s="212"/>
      <c r="IM15" s="213"/>
      <c r="IN15" s="212"/>
      <c r="IO15" s="213"/>
      <c r="IP15" s="212"/>
      <c r="IQ15" s="212"/>
      <c r="IR15" s="213"/>
      <c r="IS15" s="212"/>
      <c r="IU15" s="213"/>
      <c r="IV15" s="212"/>
    </row>
    <row r="16" spans="1:256" ht="15">
      <c r="A16" s="453"/>
      <c r="B16" s="450">
        <v>0</v>
      </c>
      <c r="C16" s="450"/>
      <c r="D16" s="454"/>
      <c r="E16" s="450">
        <v>0</v>
      </c>
      <c r="F16" s="37"/>
      <c r="G16" s="454"/>
      <c r="H16" s="440">
        <v>0</v>
      </c>
      <c r="I16" s="213"/>
      <c r="J16" s="212"/>
      <c r="K16" s="212"/>
      <c r="L16" s="213"/>
      <c r="M16" s="212"/>
      <c r="O16" s="213"/>
      <c r="P16" s="212"/>
      <c r="Q16" s="213"/>
      <c r="R16" s="212"/>
      <c r="S16" s="212"/>
      <c r="T16" s="213"/>
      <c r="U16" s="212"/>
      <c r="W16" s="213"/>
      <c r="X16" s="212"/>
      <c r="Y16" s="213"/>
      <c r="Z16" s="212"/>
      <c r="AA16" s="212"/>
      <c r="AB16" s="213"/>
      <c r="AC16" s="212"/>
      <c r="AE16" s="213"/>
      <c r="AF16" s="212"/>
      <c r="AG16" s="213"/>
      <c r="AH16" s="212"/>
      <c r="AI16" s="212"/>
      <c r="AJ16" s="213"/>
      <c r="AK16" s="212"/>
      <c r="AM16" s="213"/>
      <c r="AN16" s="212"/>
      <c r="AO16" s="213"/>
      <c r="AP16" s="212"/>
      <c r="AQ16" s="212"/>
      <c r="AR16" s="213"/>
      <c r="AS16" s="212"/>
      <c r="AU16" s="213"/>
      <c r="AV16" s="212"/>
      <c r="AW16" s="213"/>
      <c r="AX16" s="212"/>
      <c r="AY16" s="212"/>
      <c r="AZ16" s="213"/>
      <c r="BA16" s="212"/>
      <c r="BC16" s="213"/>
      <c r="BD16" s="212"/>
      <c r="BE16" s="213"/>
      <c r="BF16" s="212"/>
      <c r="BG16" s="212"/>
      <c r="BH16" s="213"/>
      <c r="BI16" s="212"/>
      <c r="BK16" s="213"/>
      <c r="BL16" s="212"/>
      <c r="BM16" s="213"/>
      <c r="BN16" s="212"/>
      <c r="BO16" s="212"/>
      <c r="BP16" s="213"/>
      <c r="BQ16" s="212"/>
      <c r="BS16" s="213"/>
      <c r="BT16" s="212"/>
      <c r="BU16" s="213"/>
      <c r="BV16" s="212"/>
      <c r="BW16" s="212"/>
      <c r="BX16" s="213"/>
      <c r="BY16" s="212"/>
      <c r="CA16" s="213"/>
      <c r="CB16" s="212"/>
      <c r="CC16" s="213"/>
      <c r="CD16" s="212"/>
      <c r="CE16" s="212"/>
      <c r="CF16" s="213"/>
      <c r="CG16" s="212"/>
      <c r="CI16" s="213"/>
      <c r="CJ16" s="212"/>
      <c r="CK16" s="213"/>
      <c r="CL16" s="212"/>
      <c r="CM16" s="212"/>
      <c r="CN16" s="213"/>
      <c r="CO16" s="212"/>
      <c r="CQ16" s="213"/>
      <c r="CR16" s="212"/>
      <c r="CS16" s="213"/>
      <c r="CT16" s="212"/>
      <c r="CU16" s="212"/>
      <c r="CV16" s="213"/>
      <c r="CW16" s="212"/>
      <c r="CY16" s="213"/>
      <c r="CZ16" s="212"/>
      <c r="DA16" s="213"/>
      <c r="DB16" s="212"/>
      <c r="DC16" s="212"/>
      <c r="DD16" s="213"/>
      <c r="DE16" s="212"/>
      <c r="DG16" s="213"/>
      <c r="DH16" s="212"/>
      <c r="DI16" s="213"/>
      <c r="DJ16" s="212"/>
      <c r="DK16" s="212"/>
      <c r="DL16" s="213"/>
      <c r="DM16" s="212"/>
      <c r="DO16" s="213"/>
      <c r="DP16" s="212"/>
      <c r="DQ16" s="213"/>
      <c r="DR16" s="212"/>
      <c r="DS16" s="212"/>
      <c r="DT16" s="213"/>
      <c r="DU16" s="212"/>
      <c r="DW16" s="213"/>
      <c r="DX16" s="212"/>
      <c r="DY16" s="213"/>
      <c r="DZ16" s="212"/>
      <c r="EA16" s="212"/>
      <c r="EB16" s="213"/>
      <c r="EC16" s="212"/>
      <c r="EE16" s="213"/>
      <c r="EF16" s="212"/>
      <c r="EG16" s="213"/>
      <c r="EH16" s="212"/>
      <c r="EI16" s="212"/>
      <c r="EJ16" s="213"/>
      <c r="EK16" s="212"/>
      <c r="EM16" s="213"/>
      <c r="EN16" s="212"/>
      <c r="EO16" s="213"/>
      <c r="EP16" s="212"/>
      <c r="EQ16" s="212"/>
      <c r="ER16" s="213"/>
      <c r="ES16" s="212"/>
      <c r="EU16" s="213"/>
      <c r="EV16" s="212"/>
      <c r="EW16" s="213"/>
      <c r="EX16" s="212"/>
      <c r="EY16" s="212"/>
      <c r="EZ16" s="213"/>
      <c r="FA16" s="212"/>
      <c r="FC16" s="213"/>
      <c r="FD16" s="212"/>
      <c r="FE16" s="213"/>
      <c r="FF16" s="212"/>
      <c r="FG16" s="212"/>
      <c r="FH16" s="213"/>
      <c r="FI16" s="212"/>
      <c r="FK16" s="213"/>
      <c r="FL16" s="212"/>
      <c r="FM16" s="213"/>
      <c r="FN16" s="212"/>
      <c r="FO16" s="212"/>
      <c r="FP16" s="213"/>
      <c r="FQ16" s="212"/>
      <c r="FS16" s="213"/>
      <c r="FT16" s="212"/>
      <c r="FU16" s="213"/>
      <c r="FV16" s="212"/>
      <c r="FW16" s="212"/>
      <c r="FX16" s="213"/>
      <c r="FY16" s="212"/>
      <c r="GA16" s="213"/>
      <c r="GB16" s="212"/>
      <c r="GC16" s="213"/>
      <c r="GD16" s="212"/>
      <c r="GE16" s="212"/>
      <c r="GF16" s="213"/>
      <c r="GG16" s="212"/>
      <c r="GI16" s="213"/>
      <c r="GJ16" s="212"/>
      <c r="GK16" s="213"/>
      <c r="GL16" s="212"/>
      <c r="GM16" s="212"/>
      <c r="GN16" s="213"/>
      <c r="GO16" s="212"/>
      <c r="GQ16" s="213"/>
      <c r="GR16" s="212"/>
      <c r="GS16" s="213"/>
      <c r="GT16" s="212"/>
      <c r="GU16" s="212"/>
      <c r="GV16" s="213"/>
      <c r="GW16" s="212"/>
      <c r="GY16" s="213"/>
      <c r="GZ16" s="212"/>
      <c r="HA16" s="213"/>
      <c r="HB16" s="212"/>
      <c r="HC16" s="212"/>
      <c r="HD16" s="213"/>
      <c r="HE16" s="212"/>
      <c r="HG16" s="213"/>
      <c r="HH16" s="212"/>
      <c r="HI16" s="213"/>
      <c r="HJ16" s="212"/>
      <c r="HK16" s="212"/>
      <c r="HL16" s="213"/>
      <c r="HM16" s="212"/>
      <c r="HO16" s="213"/>
      <c r="HP16" s="212"/>
      <c r="HQ16" s="213"/>
      <c r="HR16" s="212"/>
      <c r="HS16" s="212"/>
      <c r="HT16" s="213"/>
      <c r="HU16" s="212"/>
      <c r="HW16" s="213"/>
      <c r="HX16" s="212"/>
      <c r="HY16" s="213"/>
      <c r="HZ16" s="212"/>
      <c r="IA16" s="212"/>
      <c r="IB16" s="213"/>
      <c r="IC16" s="212"/>
      <c r="IE16" s="213"/>
      <c r="IF16" s="212"/>
      <c r="IG16" s="213"/>
      <c r="IH16" s="212"/>
      <c r="II16" s="212"/>
      <c r="IJ16" s="213"/>
      <c r="IK16" s="212"/>
      <c r="IM16" s="213"/>
      <c r="IN16" s="212"/>
      <c r="IO16" s="213"/>
      <c r="IP16" s="212"/>
      <c r="IQ16" s="212"/>
      <c r="IR16" s="213"/>
      <c r="IS16" s="212"/>
      <c r="IU16" s="213"/>
      <c r="IV16" s="212"/>
    </row>
    <row r="17" spans="1:256" ht="15">
      <c r="A17" s="453"/>
      <c r="B17" s="450">
        <v>0</v>
      </c>
      <c r="C17" s="450"/>
      <c r="D17" s="454"/>
      <c r="E17" s="450">
        <v>0</v>
      </c>
      <c r="F17" s="37"/>
      <c r="G17" s="454"/>
      <c r="H17" s="440">
        <v>0</v>
      </c>
      <c r="I17" s="213"/>
      <c r="J17" s="212"/>
      <c r="K17" s="212"/>
      <c r="L17" s="213"/>
      <c r="M17" s="212"/>
      <c r="O17" s="213"/>
      <c r="P17" s="212"/>
      <c r="Q17" s="213"/>
      <c r="R17" s="212"/>
      <c r="S17" s="212"/>
      <c r="T17" s="213"/>
      <c r="U17" s="212"/>
      <c r="W17" s="213"/>
      <c r="X17" s="212"/>
      <c r="Y17" s="213"/>
      <c r="Z17" s="212"/>
      <c r="AA17" s="212"/>
      <c r="AB17" s="213"/>
      <c r="AC17" s="212"/>
      <c r="AE17" s="213"/>
      <c r="AF17" s="212"/>
      <c r="AG17" s="213"/>
      <c r="AH17" s="212"/>
      <c r="AI17" s="212"/>
      <c r="AJ17" s="213"/>
      <c r="AK17" s="212"/>
      <c r="AM17" s="213"/>
      <c r="AN17" s="212"/>
      <c r="AO17" s="213"/>
      <c r="AP17" s="212"/>
      <c r="AQ17" s="212"/>
      <c r="AR17" s="213"/>
      <c r="AS17" s="212"/>
      <c r="AU17" s="213"/>
      <c r="AV17" s="212"/>
      <c r="AW17" s="213"/>
      <c r="AX17" s="212"/>
      <c r="AY17" s="212"/>
      <c r="AZ17" s="213"/>
      <c r="BA17" s="212"/>
      <c r="BC17" s="213"/>
      <c r="BD17" s="212"/>
      <c r="BE17" s="213"/>
      <c r="BF17" s="212"/>
      <c r="BG17" s="212"/>
      <c r="BH17" s="213"/>
      <c r="BI17" s="212"/>
      <c r="BK17" s="213"/>
      <c r="BL17" s="212"/>
      <c r="BM17" s="213"/>
      <c r="BN17" s="212"/>
      <c r="BO17" s="212"/>
      <c r="BP17" s="213"/>
      <c r="BQ17" s="212"/>
      <c r="BS17" s="213"/>
      <c r="BT17" s="212"/>
      <c r="BU17" s="213"/>
      <c r="BV17" s="212"/>
      <c r="BW17" s="212"/>
      <c r="BX17" s="213"/>
      <c r="BY17" s="212"/>
      <c r="CA17" s="213"/>
      <c r="CB17" s="212"/>
      <c r="CC17" s="213"/>
      <c r="CD17" s="212"/>
      <c r="CE17" s="212"/>
      <c r="CF17" s="213"/>
      <c r="CG17" s="212"/>
      <c r="CI17" s="213"/>
      <c r="CJ17" s="212"/>
      <c r="CK17" s="213"/>
      <c r="CL17" s="212"/>
      <c r="CM17" s="212"/>
      <c r="CN17" s="213"/>
      <c r="CO17" s="212"/>
      <c r="CQ17" s="213"/>
      <c r="CR17" s="212"/>
      <c r="CS17" s="213"/>
      <c r="CT17" s="212"/>
      <c r="CU17" s="212"/>
      <c r="CV17" s="213"/>
      <c r="CW17" s="212"/>
      <c r="CY17" s="213"/>
      <c r="CZ17" s="212"/>
      <c r="DA17" s="213"/>
      <c r="DB17" s="212"/>
      <c r="DC17" s="212"/>
      <c r="DD17" s="213"/>
      <c r="DE17" s="212"/>
      <c r="DG17" s="213"/>
      <c r="DH17" s="212"/>
      <c r="DI17" s="213"/>
      <c r="DJ17" s="212"/>
      <c r="DK17" s="212"/>
      <c r="DL17" s="213"/>
      <c r="DM17" s="212"/>
      <c r="DO17" s="213"/>
      <c r="DP17" s="212"/>
      <c r="DQ17" s="213"/>
      <c r="DR17" s="212"/>
      <c r="DS17" s="212"/>
      <c r="DT17" s="213"/>
      <c r="DU17" s="212"/>
      <c r="DW17" s="213"/>
      <c r="DX17" s="212"/>
      <c r="DY17" s="213"/>
      <c r="DZ17" s="212"/>
      <c r="EA17" s="212"/>
      <c r="EB17" s="213"/>
      <c r="EC17" s="212"/>
      <c r="EE17" s="213"/>
      <c r="EF17" s="212"/>
      <c r="EG17" s="213"/>
      <c r="EH17" s="212"/>
      <c r="EI17" s="212"/>
      <c r="EJ17" s="213"/>
      <c r="EK17" s="212"/>
      <c r="EM17" s="213"/>
      <c r="EN17" s="212"/>
      <c r="EO17" s="213"/>
      <c r="EP17" s="212"/>
      <c r="EQ17" s="212"/>
      <c r="ER17" s="213"/>
      <c r="ES17" s="212"/>
      <c r="EU17" s="213"/>
      <c r="EV17" s="212"/>
      <c r="EW17" s="213"/>
      <c r="EX17" s="212"/>
      <c r="EY17" s="212"/>
      <c r="EZ17" s="213"/>
      <c r="FA17" s="212"/>
      <c r="FC17" s="213"/>
      <c r="FD17" s="212"/>
      <c r="FE17" s="213"/>
      <c r="FF17" s="212"/>
      <c r="FG17" s="212"/>
      <c r="FH17" s="213"/>
      <c r="FI17" s="212"/>
      <c r="FK17" s="213"/>
      <c r="FL17" s="212"/>
      <c r="FM17" s="213"/>
      <c r="FN17" s="212"/>
      <c r="FO17" s="212"/>
      <c r="FP17" s="213"/>
      <c r="FQ17" s="212"/>
      <c r="FS17" s="213"/>
      <c r="FT17" s="212"/>
      <c r="FU17" s="213"/>
      <c r="FV17" s="212"/>
      <c r="FW17" s="212"/>
      <c r="FX17" s="213"/>
      <c r="FY17" s="212"/>
      <c r="GA17" s="213"/>
      <c r="GB17" s="212"/>
      <c r="GC17" s="213"/>
      <c r="GD17" s="212"/>
      <c r="GE17" s="212"/>
      <c r="GF17" s="213"/>
      <c r="GG17" s="212"/>
      <c r="GI17" s="213"/>
      <c r="GJ17" s="212"/>
      <c r="GK17" s="213"/>
      <c r="GL17" s="212"/>
      <c r="GM17" s="212"/>
      <c r="GN17" s="213"/>
      <c r="GO17" s="212"/>
      <c r="GQ17" s="213"/>
      <c r="GR17" s="212"/>
      <c r="GS17" s="213"/>
      <c r="GT17" s="212"/>
      <c r="GU17" s="212"/>
      <c r="GV17" s="213"/>
      <c r="GW17" s="212"/>
      <c r="GY17" s="213"/>
      <c r="GZ17" s="212"/>
      <c r="HA17" s="213"/>
      <c r="HB17" s="212"/>
      <c r="HC17" s="212"/>
      <c r="HD17" s="213"/>
      <c r="HE17" s="212"/>
      <c r="HG17" s="213"/>
      <c r="HH17" s="212"/>
      <c r="HI17" s="213"/>
      <c r="HJ17" s="212"/>
      <c r="HK17" s="212"/>
      <c r="HL17" s="213"/>
      <c r="HM17" s="212"/>
      <c r="HO17" s="213"/>
      <c r="HP17" s="212"/>
      <c r="HQ17" s="213"/>
      <c r="HR17" s="212"/>
      <c r="HS17" s="212"/>
      <c r="HT17" s="213"/>
      <c r="HU17" s="212"/>
      <c r="HW17" s="213"/>
      <c r="HX17" s="212"/>
      <c r="HY17" s="213"/>
      <c r="HZ17" s="212"/>
      <c r="IA17" s="212"/>
      <c r="IB17" s="213"/>
      <c r="IC17" s="212"/>
      <c r="IE17" s="213"/>
      <c r="IF17" s="212"/>
      <c r="IG17" s="213"/>
      <c r="IH17" s="212"/>
      <c r="II17" s="212"/>
      <c r="IJ17" s="213"/>
      <c r="IK17" s="212"/>
      <c r="IM17" s="213"/>
      <c r="IN17" s="212"/>
      <c r="IO17" s="213"/>
      <c r="IP17" s="212"/>
      <c r="IQ17" s="212"/>
      <c r="IR17" s="213"/>
      <c r="IS17" s="212"/>
      <c r="IU17" s="213"/>
      <c r="IV17" s="212"/>
    </row>
    <row r="18" spans="1:256" ht="15">
      <c r="A18" s="453"/>
      <c r="B18" s="450">
        <v>0</v>
      </c>
      <c r="C18" s="450"/>
      <c r="D18" s="454"/>
      <c r="E18" s="450">
        <v>0</v>
      </c>
      <c r="F18" s="37"/>
      <c r="G18" s="454"/>
      <c r="H18" s="440">
        <v>0</v>
      </c>
      <c r="I18" s="213"/>
      <c r="J18" s="212"/>
      <c r="K18" s="212"/>
      <c r="L18" s="213"/>
      <c r="M18" s="212"/>
      <c r="O18" s="213"/>
      <c r="P18" s="212"/>
      <c r="Q18" s="213"/>
      <c r="R18" s="212"/>
      <c r="S18" s="212"/>
      <c r="T18" s="213"/>
      <c r="U18" s="212"/>
      <c r="W18" s="213"/>
      <c r="X18" s="212"/>
      <c r="Y18" s="213"/>
      <c r="Z18" s="212"/>
      <c r="AA18" s="212"/>
      <c r="AB18" s="213"/>
      <c r="AC18" s="212"/>
      <c r="AE18" s="213"/>
      <c r="AF18" s="212"/>
      <c r="AG18" s="213"/>
      <c r="AH18" s="212"/>
      <c r="AI18" s="212"/>
      <c r="AJ18" s="213"/>
      <c r="AK18" s="212"/>
      <c r="AM18" s="213"/>
      <c r="AN18" s="212"/>
      <c r="AO18" s="213"/>
      <c r="AP18" s="212"/>
      <c r="AQ18" s="212"/>
      <c r="AR18" s="213"/>
      <c r="AS18" s="212"/>
      <c r="AU18" s="213"/>
      <c r="AV18" s="212"/>
      <c r="AW18" s="213"/>
      <c r="AX18" s="212"/>
      <c r="AY18" s="212"/>
      <c r="AZ18" s="213"/>
      <c r="BA18" s="212"/>
      <c r="BC18" s="213"/>
      <c r="BD18" s="212"/>
      <c r="BE18" s="213"/>
      <c r="BF18" s="212"/>
      <c r="BG18" s="212"/>
      <c r="BH18" s="213"/>
      <c r="BI18" s="212"/>
      <c r="BK18" s="213"/>
      <c r="BL18" s="212"/>
      <c r="BM18" s="213"/>
      <c r="BN18" s="212"/>
      <c r="BO18" s="212"/>
      <c r="BP18" s="213"/>
      <c r="BQ18" s="212"/>
      <c r="BS18" s="213"/>
      <c r="BT18" s="212"/>
      <c r="BU18" s="213"/>
      <c r="BV18" s="212"/>
      <c r="BW18" s="212"/>
      <c r="BX18" s="213"/>
      <c r="BY18" s="212"/>
      <c r="CA18" s="213"/>
      <c r="CB18" s="212"/>
      <c r="CC18" s="213"/>
      <c r="CD18" s="212"/>
      <c r="CE18" s="212"/>
      <c r="CF18" s="213"/>
      <c r="CG18" s="212"/>
      <c r="CI18" s="213"/>
      <c r="CJ18" s="212"/>
      <c r="CK18" s="213"/>
      <c r="CL18" s="212"/>
      <c r="CM18" s="212"/>
      <c r="CN18" s="213"/>
      <c r="CO18" s="212"/>
      <c r="CQ18" s="213"/>
      <c r="CR18" s="212"/>
      <c r="CS18" s="213"/>
      <c r="CT18" s="212"/>
      <c r="CU18" s="212"/>
      <c r="CV18" s="213"/>
      <c r="CW18" s="212"/>
      <c r="CY18" s="213"/>
      <c r="CZ18" s="212"/>
      <c r="DA18" s="213"/>
      <c r="DB18" s="212"/>
      <c r="DC18" s="212"/>
      <c r="DD18" s="213"/>
      <c r="DE18" s="212"/>
      <c r="DG18" s="213"/>
      <c r="DH18" s="212"/>
      <c r="DI18" s="213"/>
      <c r="DJ18" s="212"/>
      <c r="DK18" s="212"/>
      <c r="DL18" s="213"/>
      <c r="DM18" s="212"/>
      <c r="DO18" s="213"/>
      <c r="DP18" s="212"/>
      <c r="DQ18" s="213"/>
      <c r="DR18" s="212"/>
      <c r="DS18" s="212"/>
      <c r="DT18" s="213"/>
      <c r="DU18" s="212"/>
      <c r="DW18" s="213"/>
      <c r="DX18" s="212"/>
      <c r="DY18" s="213"/>
      <c r="DZ18" s="212"/>
      <c r="EA18" s="212"/>
      <c r="EB18" s="213"/>
      <c r="EC18" s="212"/>
      <c r="EE18" s="213"/>
      <c r="EF18" s="212"/>
      <c r="EG18" s="213"/>
      <c r="EH18" s="212"/>
      <c r="EI18" s="212"/>
      <c r="EJ18" s="213"/>
      <c r="EK18" s="212"/>
      <c r="EM18" s="213"/>
      <c r="EN18" s="212"/>
      <c r="EO18" s="213"/>
      <c r="EP18" s="212"/>
      <c r="EQ18" s="212"/>
      <c r="ER18" s="213"/>
      <c r="ES18" s="212"/>
      <c r="EU18" s="213"/>
      <c r="EV18" s="212"/>
      <c r="EW18" s="213"/>
      <c r="EX18" s="212"/>
      <c r="EY18" s="212"/>
      <c r="EZ18" s="213"/>
      <c r="FA18" s="212"/>
      <c r="FC18" s="213"/>
      <c r="FD18" s="212"/>
      <c r="FE18" s="213"/>
      <c r="FF18" s="212"/>
      <c r="FG18" s="212"/>
      <c r="FH18" s="213"/>
      <c r="FI18" s="212"/>
      <c r="FK18" s="213"/>
      <c r="FL18" s="212"/>
      <c r="FM18" s="213"/>
      <c r="FN18" s="212"/>
      <c r="FO18" s="212"/>
      <c r="FP18" s="213"/>
      <c r="FQ18" s="212"/>
      <c r="FS18" s="213"/>
      <c r="FT18" s="212"/>
      <c r="FU18" s="213"/>
      <c r="FV18" s="212"/>
      <c r="FW18" s="212"/>
      <c r="FX18" s="213"/>
      <c r="FY18" s="212"/>
      <c r="GA18" s="213"/>
      <c r="GB18" s="212"/>
      <c r="GC18" s="213"/>
      <c r="GD18" s="212"/>
      <c r="GE18" s="212"/>
      <c r="GF18" s="213"/>
      <c r="GG18" s="212"/>
      <c r="GI18" s="213"/>
      <c r="GJ18" s="212"/>
      <c r="GK18" s="213"/>
      <c r="GL18" s="212"/>
      <c r="GM18" s="212"/>
      <c r="GN18" s="213"/>
      <c r="GO18" s="212"/>
      <c r="GQ18" s="213"/>
      <c r="GR18" s="212"/>
      <c r="GS18" s="213"/>
      <c r="GT18" s="212"/>
      <c r="GU18" s="212"/>
      <c r="GV18" s="213"/>
      <c r="GW18" s="212"/>
      <c r="GY18" s="213"/>
      <c r="GZ18" s="212"/>
      <c r="HA18" s="213"/>
      <c r="HB18" s="212"/>
      <c r="HC18" s="212"/>
      <c r="HD18" s="213"/>
      <c r="HE18" s="212"/>
      <c r="HG18" s="213"/>
      <c r="HH18" s="212"/>
      <c r="HI18" s="213"/>
      <c r="HJ18" s="212"/>
      <c r="HK18" s="212"/>
      <c r="HL18" s="213"/>
      <c r="HM18" s="212"/>
      <c r="HO18" s="213"/>
      <c r="HP18" s="212"/>
      <c r="HQ18" s="213"/>
      <c r="HR18" s="212"/>
      <c r="HS18" s="212"/>
      <c r="HT18" s="213"/>
      <c r="HU18" s="212"/>
      <c r="HW18" s="213"/>
      <c r="HX18" s="212"/>
      <c r="HY18" s="213"/>
      <c r="HZ18" s="212"/>
      <c r="IA18" s="212"/>
      <c r="IB18" s="213"/>
      <c r="IC18" s="212"/>
      <c r="IE18" s="213"/>
      <c r="IF18" s="212"/>
      <c r="IG18" s="213"/>
      <c r="IH18" s="212"/>
      <c r="II18" s="212"/>
      <c r="IJ18" s="213"/>
      <c r="IK18" s="212"/>
      <c r="IM18" s="213"/>
      <c r="IN18" s="212"/>
      <c r="IO18" s="213"/>
      <c r="IP18" s="212"/>
      <c r="IQ18" s="212"/>
      <c r="IR18" s="213"/>
      <c r="IS18" s="212"/>
      <c r="IU18" s="213"/>
      <c r="IV18" s="212"/>
    </row>
    <row r="19" spans="1:256" ht="15">
      <c r="A19" s="453"/>
      <c r="B19" s="450">
        <v>0</v>
      </c>
      <c r="C19" s="450"/>
      <c r="D19" s="454"/>
      <c r="E19" s="450">
        <v>0</v>
      </c>
      <c r="F19" s="37"/>
      <c r="G19" s="454"/>
      <c r="H19" s="440">
        <v>0</v>
      </c>
      <c r="I19" s="213"/>
      <c r="J19" s="212"/>
      <c r="K19" s="212"/>
      <c r="L19" s="213"/>
      <c r="M19" s="212"/>
      <c r="O19" s="213"/>
      <c r="P19" s="212"/>
      <c r="Q19" s="213"/>
      <c r="R19" s="212"/>
      <c r="S19" s="212"/>
      <c r="T19" s="213"/>
      <c r="U19" s="212"/>
      <c r="W19" s="213"/>
      <c r="X19" s="212"/>
      <c r="Y19" s="213"/>
      <c r="Z19" s="212"/>
      <c r="AA19" s="212"/>
      <c r="AB19" s="213"/>
      <c r="AC19" s="212"/>
      <c r="AE19" s="213"/>
      <c r="AF19" s="212"/>
      <c r="AG19" s="213"/>
      <c r="AH19" s="212"/>
      <c r="AI19" s="212"/>
      <c r="AJ19" s="213"/>
      <c r="AK19" s="212"/>
      <c r="AM19" s="213"/>
      <c r="AN19" s="212"/>
      <c r="AO19" s="213"/>
      <c r="AP19" s="212"/>
      <c r="AQ19" s="212"/>
      <c r="AR19" s="213"/>
      <c r="AS19" s="212"/>
      <c r="AU19" s="213"/>
      <c r="AV19" s="212"/>
      <c r="AW19" s="213"/>
      <c r="AX19" s="212"/>
      <c r="AY19" s="212"/>
      <c r="AZ19" s="213"/>
      <c r="BA19" s="212"/>
      <c r="BC19" s="213"/>
      <c r="BD19" s="212"/>
      <c r="BE19" s="213"/>
      <c r="BF19" s="212"/>
      <c r="BG19" s="212"/>
      <c r="BH19" s="213"/>
      <c r="BI19" s="212"/>
      <c r="BK19" s="213"/>
      <c r="BL19" s="212"/>
      <c r="BM19" s="213"/>
      <c r="BN19" s="212"/>
      <c r="BO19" s="212"/>
      <c r="BP19" s="213"/>
      <c r="BQ19" s="212"/>
      <c r="BS19" s="213"/>
      <c r="BT19" s="212"/>
      <c r="BU19" s="213"/>
      <c r="BV19" s="212"/>
      <c r="BW19" s="212"/>
      <c r="BX19" s="213"/>
      <c r="BY19" s="212"/>
      <c r="CA19" s="213"/>
      <c r="CB19" s="212"/>
      <c r="CC19" s="213"/>
      <c r="CD19" s="212"/>
      <c r="CE19" s="212"/>
      <c r="CF19" s="213"/>
      <c r="CG19" s="212"/>
      <c r="CI19" s="213"/>
      <c r="CJ19" s="212"/>
      <c r="CK19" s="213"/>
      <c r="CL19" s="212"/>
      <c r="CM19" s="212"/>
      <c r="CN19" s="213"/>
      <c r="CO19" s="212"/>
      <c r="CQ19" s="213"/>
      <c r="CR19" s="212"/>
      <c r="CS19" s="213"/>
      <c r="CT19" s="212"/>
      <c r="CU19" s="212"/>
      <c r="CV19" s="213"/>
      <c r="CW19" s="212"/>
      <c r="CY19" s="213"/>
      <c r="CZ19" s="212"/>
      <c r="DA19" s="213"/>
      <c r="DB19" s="212"/>
      <c r="DC19" s="212"/>
      <c r="DD19" s="213"/>
      <c r="DE19" s="212"/>
      <c r="DG19" s="213"/>
      <c r="DH19" s="212"/>
      <c r="DI19" s="213"/>
      <c r="DJ19" s="212"/>
      <c r="DK19" s="212"/>
      <c r="DL19" s="213"/>
      <c r="DM19" s="212"/>
      <c r="DO19" s="213"/>
      <c r="DP19" s="212"/>
      <c r="DQ19" s="213"/>
      <c r="DR19" s="212"/>
      <c r="DS19" s="212"/>
      <c r="DT19" s="213"/>
      <c r="DU19" s="212"/>
      <c r="DW19" s="213"/>
      <c r="DX19" s="212"/>
      <c r="DY19" s="213"/>
      <c r="DZ19" s="212"/>
      <c r="EA19" s="212"/>
      <c r="EB19" s="213"/>
      <c r="EC19" s="212"/>
      <c r="EE19" s="213"/>
      <c r="EF19" s="212"/>
      <c r="EG19" s="213"/>
      <c r="EH19" s="212"/>
      <c r="EI19" s="212"/>
      <c r="EJ19" s="213"/>
      <c r="EK19" s="212"/>
      <c r="EM19" s="213"/>
      <c r="EN19" s="212"/>
      <c r="EO19" s="213"/>
      <c r="EP19" s="212"/>
      <c r="EQ19" s="212"/>
      <c r="ER19" s="213"/>
      <c r="ES19" s="212"/>
      <c r="EU19" s="213"/>
      <c r="EV19" s="212"/>
      <c r="EW19" s="213"/>
      <c r="EX19" s="212"/>
      <c r="EY19" s="212"/>
      <c r="EZ19" s="213"/>
      <c r="FA19" s="212"/>
      <c r="FC19" s="213"/>
      <c r="FD19" s="212"/>
      <c r="FE19" s="213"/>
      <c r="FF19" s="212"/>
      <c r="FG19" s="212"/>
      <c r="FH19" s="213"/>
      <c r="FI19" s="212"/>
      <c r="FK19" s="213"/>
      <c r="FL19" s="212"/>
      <c r="FM19" s="213"/>
      <c r="FN19" s="212"/>
      <c r="FO19" s="212"/>
      <c r="FP19" s="213"/>
      <c r="FQ19" s="212"/>
      <c r="FS19" s="213"/>
      <c r="FT19" s="212"/>
      <c r="FU19" s="213"/>
      <c r="FV19" s="212"/>
      <c r="FW19" s="212"/>
      <c r="FX19" s="213"/>
      <c r="FY19" s="212"/>
      <c r="GA19" s="213"/>
      <c r="GB19" s="212"/>
      <c r="GC19" s="213"/>
      <c r="GD19" s="212"/>
      <c r="GE19" s="212"/>
      <c r="GF19" s="213"/>
      <c r="GG19" s="212"/>
      <c r="GI19" s="213"/>
      <c r="GJ19" s="212"/>
      <c r="GK19" s="213"/>
      <c r="GL19" s="212"/>
      <c r="GM19" s="212"/>
      <c r="GN19" s="213"/>
      <c r="GO19" s="212"/>
      <c r="GQ19" s="213"/>
      <c r="GR19" s="212"/>
      <c r="GS19" s="213"/>
      <c r="GT19" s="212"/>
      <c r="GU19" s="212"/>
      <c r="GV19" s="213"/>
      <c r="GW19" s="212"/>
      <c r="GY19" s="213"/>
      <c r="GZ19" s="212"/>
      <c r="HA19" s="213"/>
      <c r="HB19" s="212"/>
      <c r="HC19" s="212"/>
      <c r="HD19" s="213"/>
      <c r="HE19" s="212"/>
      <c r="HG19" s="213"/>
      <c r="HH19" s="212"/>
      <c r="HI19" s="213"/>
      <c r="HJ19" s="212"/>
      <c r="HK19" s="212"/>
      <c r="HL19" s="213"/>
      <c r="HM19" s="212"/>
      <c r="HO19" s="213"/>
      <c r="HP19" s="212"/>
      <c r="HQ19" s="213"/>
      <c r="HR19" s="212"/>
      <c r="HS19" s="212"/>
      <c r="HT19" s="213"/>
      <c r="HU19" s="212"/>
      <c r="HW19" s="213"/>
      <c r="HX19" s="212"/>
      <c r="HY19" s="213"/>
      <c r="HZ19" s="212"/>
      <c r="IA19" s="212"/>
      <c r="IB19" s="213"/>
      <c r="IC19" s="212"/>
      <c r="IE19" s="213"/>
      <c r="IF19" s="212"/>
      <c r="IG19" s="213"/>
      <c r="IH19" s="212"/>
      <c r="II19" s="212"/>
      <c r="IJ19" s="213"/>
      <c r="IK19" s="212"/>
      <c r="IM19" s="213"/>
      <c r="IN19" s="212"/>
      <c r="IO19" s="213"/>
      <c r="IP19" s="212"/>
      <c r="IQ19" s="212"/>
      <c r="IR19" s="213"/>
      <c r="IS19" s="212"/>
      <c r="IU19" s="213"/>
      <c r="IV19" s="212"/>
    </row>
    <row r="20" spans="1:256" ht="15">
      <c r="A20" s="453"/>
      <c r="B20" s="450">
        <v>0</v>
      </c>
      <c r="C20" s="450"/>
      <c r="D20" s="454"/>
      <c r="E20" s="450">
        <v>0</v>
      </c>
      <c r="F20" s="37"/>
      <c r="G20" s="454"/>
      <c r="H20" s="440">
        <v>0</v>
      </c>
      <c r="I20" s="213"/>
      <c r="J20" s="212"/>
      <c r="K20" s="212"/>
      <c r="L20" s="213"/>
      <c r="M20" s="212"/>
      <c r="O20" s="213"/>
      <c r="P20" s="212"/>
      <c r="Q20" s="213"/>
      <c r="R20" s="212"/>
      <c r="S20" s="212"/>
      <c r="T20" s="213"/>
      <c r="U20" s="212"/>
      <c r="W20" s="213"/>
      <c r="X20" s="212"/>
      <c r="Y20" s="213"/>
      <c r="Z20" s="212"/>
      <c r="AA20" s="212"/>
      <c r="AB20" s="213"/>
      <c r="AC20" s="212"/>
      <c r="AE20" s="213"/>
      <c r="AF20" s="212"/>
      <c r="AG20" s="213"/>
      <c r="AH20" s="212"/>
      <c r="AI20" s="212"/>
      <c r="AJ20" s="213"/>
      <c r="AK20" s="212"/>
      <c r="AM20" s="213"/>
      <c r="AN20" s="212"/>
      <c r="AO20" s="213"/>
      <c r="AP20" s="212"/>
      <c r="AQ20" s="212"/>
      <c r="AR20" s="213"/>
      <c r="AS20" s="212"/>
      <c r="AU20" s="213"/>
      <c r="AV20" s="212"/>
      <c r="AW20" s="213"/>
      <c r="AX20" s="212"/>
      <c r="AY20" s="212"/>
      <c r="AZ20" s="213"/>
      <c r="BA20" s="212"/>
      <c r="BC20" s="213"/>
      <c r="BD20" s="212"/>
      <c r="BE20" s="213"/>
      <c r="BF20" s="212"/>
      <c r="BG20" s="212"/>
      <c r="BH20" s="213"/>
      <c r="BI20" s="212"/>
      <c r="BK20" s="213"/>
      <c r="BL20" s="212"/>
      <c r="BM20" s="213"/>
      <c r="BN20" s="212"/>
      <c r="BO20" s="212"/>
      <c r="BP20" s="213"/>
      <c r="BQ20" s="212"/>
      <c r="BS20" s="213"/>
      <c r="BT20" s="212"/>
      <c r="BU20" s="213"/>
      <c r="BV20" s="212"/>
      <c r="BW20" s="212"/>
      <c r="BX20" s="213"/>
      <c r="BY20" s="212"/>
      <c r="CA20" s="213"/>
      <c r="CB20" s="212"/>
      <c r="CC20" s="213"/>
      <c r="CD20" s="212"/>
      <c r="CE20" s="212"/>
      <c r="CF20" s="213"/>
      <c r="CG20" s="212"/>
      <c r="CI20" s="213"/>
      <c r="CJ20" s="212"/>
      <c r="CK20" s="213"/>
      <c r="CL20" s="212"/>
      <c r="CM20" s="212"/>
      <c r="CN20" s="213"/>
      <c r="CO20" s="212"/>
      <c r="CQ20" s="213"/>
      <c r="CR20" s="212"/>
      <c r="CS20" s="213"/>
      <c r="CT20" s="212"/>
      <c r="CU20" s="212"/>
      <c r="CV20" s="213"/>
      <c r="CW20" s="212"/>
      <c r="CY20" s="213"/>
      <c r="CZ20" s="212"/>
      <c r="DA20" s="213"/>
      <c r="DB20" s="212"/>
      <c r="DC20" s="212"/>
      <c r="DD20" s="213"/>
      <c r="DE20" s="212"/>
      <c r="DG20" s="213"/>
      <c r="DH20" s="212"/>
      <c r="DI20" s="213"/>
      <c r="DJ20" s="212"/>
      <c r="DK20" s="212"/>
      <c r="DL20" s="213"/>
      <c r="DM20" s="212"/>
      <c r="DO20" s="213"/>
      <c r="DP20" s="212"/>
      <c r="DQ20" s="213"/>
      <c r="DR20" s="212"/>
      <c r="DS20" s="212"/>
      <c r="DT20" s="213"/>
      <c r="DU20" s="212"/>
      <c r="DW20" s="213"/>
      <c r="DX20" s="212"/>
      <c r="DY20" s="213"/>
      <c r="DZ20" s="212"/>
      <c r="EA20" s="212"/>
      <c r="EB20" s="213"/>
      <c r="EC20" s="212"/>
      <c r="EE20" s="213"/>
      <c r="EF20" s="212"/>
      <c r="EG20" s="213"/>
      <c r="EH20" s="212"/>
      <c r="EI20" s="212"/>
      <c r="EJ20" s="213"/>
      <c r="EK20" s="212"/>
      <c r="EM20" s="213"/>
      <c r="EN20" s="212"/>
      <c r="EO20" s="213"/>
      <c r="EP20" s="212"/>
      <c r="EQ20" s="212"/>
      <c r="ER20" s="213"/>
      <c r="ES20" s="212"/>
      <c r="EU20" s="213"/>
      <c r="EV20" s="212"/>
      <c r="EW20" s="213"/>
      <c r="EX20" s="212"/>
      <c r="EY20" s="212"/>
      <c r="EZ20" s="213"/>
      <c r="FA20" s="212"/>
      <c r="FC20" s="213"/>
      <c r="FD20" s="212"/>
      <c r="FE20" s="213"/>
      <c r="FF20" s="212"/>
      <c r="FG20" s="212"/>
      <c r="FH20" s="213"/>
      <c r="FI20" s="212"/>
      <c r="FK20" s="213"/>
      <c r="FL20" s="212"/>
      <c r="FM20" s="213"/>
      <c r="FN20" s="212"/>
      <c r="FO20" s="212"/>
      <c r="FP20" s="213"/>
      <c r="FQ20" s="212"/>
      <c r="FS20" s="213"/>
      <c r="FT20" s="212"/>
      <c r="FU20" s="213"/>
      <c r="FV20" s="212"/>
      <c r="FW20" s="212"/>
      <c r="FX20" s="213"/>
      <c r="FY20" s="212"/>
      <c r="GA20" s="213"/>
      <c r="GB20" s="212"/>
      <c r="GC20" s="213"/>
      <c r="GD20" s="212"/>
      <c r="GE20" s="212"/>
      <c r="GF20" s="213"/>
      <c r="GG20" s="212"/>
      <c r="GI20" s="213"/>
      <c r="GJ20" s="212"/>
      <c r="GK20" s="213"/>
      <c r="GL20" s="212"/>
      <c r="GM20" s="212"/>
      <c r="GN20" s="213"/>
      <c r="GO20" s="212"/>
      <c r="GQ20" s="213"/>
      <c r="GR20" s="212"/>
      <c r="GS20" s="213"/>
      <c r="GT20" s="212"/>
      <c r="GU20" s="212"/>
      <c r="GV20" s="213"/>
      <c r="GW20" s="212"/>
      <c r="GY20" s="213"/>
      <c r="GZ20" s="212"/>
      <c r="HA20" s="213"/>
      <c r="HB20" s="212"/>
      <c r="HC20" s="212"/>
      <c r="HD20" s="213"/>
      <c r="HE20" s="212"/>
      <c r="HG20" s="213"/>
      <c r="HH20" s="212"/>
      <c r="HI20" s="213"/>
      <c r="HJ20" s="212"/>
      <c r="HK20" s="212"/>
      <c r="HL20" s="213"/>
      <c r="HM20" s="212"/>
      <c r="HO20" s="213"/>
      <c r="HP20" s="212"/>
      <c r="HQ20" s="213"/>
      <c r="HR20" s="212"/>
      <c r="HS20" s="212"/>
      <c r="HT20" s="213"/>
      <c r="HU20" s="212"/>
      <c r="HW20" s="213"/>
      <c r="HX20" s="212"/>
      <c r="HY20" s="213"/>
      <c r="HZ20" s="212"/>
      <c r="IA20" s="212"/>
      <c r="IB20" s="213"/>
      <c r="IC20" s="212"/>
      <c r="IE20" s="213"/>
      <c r="IF20" s="212"/>
      <c r="IG20" s="213"/>
      <c r="IH20" s="212"/>
      <c r="II20" s="212"/>
      <c r="IJ20" s="213"/>
      <c r="IK20" s="212"/>
      <c r="IM20" s="213"/>
      <c r="IN20" s="212"/>
      <c r="IO20" s="213"/>
      <c r="IP20" s="212"/>
      <c r="IQ20" s="212"/>
      <c r="IR20" s="213"/>
      <c r="IS20" s="212"/>
      <c r="IU20" s="213"/>
      <c r="IV20" s="212"/>
    </row>
    <row r="21" spans="1:256" ht="15">
      <c r="A21" s="453"/>
      <c r="B21" s="450">
        <v>0</v>
      </c>
      <c r="C21" s="450"/>
      <c r="D21" s="454"/>
      <c r="E21" s="450">
        <v>0</v>
      </c>
      <c r="F21" s="37"/>
      <c r="G21" s="454"/>
      <c r="H21" s="440">
        <v>0</v>
      </c>
      <c r="I21" s="213"/>
      <c r="J21" s="212"/>
      <c r="K21" s="212"/>
      <c r="L21" s="213"/>
      <c r="M21" s="212"/>
      <c r="O21" s="213"/>
      <c r="P21" s="212"/>
      <c r="Q21" s="213"/>
      <c r="R21" s="212"/>
      <c r="S21" s="212"/>
      <c r="T21" s="213"/>
      <c r="U21" s="212"/>
      <c r="W21" s="213"/>
      <c r="X21" s="212"/>
      <c r="Y21" s="213"/>
      <c r="Z21" s="212"/>
      <c r="AA21" s="212"/>
      <c r="AB21" s="213"/>
      <c r="AC21" s="212"/>
      <c r="AE21" s="213"/>
      <c r="AF21" s="212"/>
      <c r="AG21" s="213"/>
      <c r="AH21" s="212"/>
      <c r="AI21" s="212"/>
      <c r="AJ21" s="213"/>
      <c r="AK21" s="212"/>
      <c r="AM21" s="213"/>
      <c r="AN21" s="212"/>
      <c r="AO21" s="213"/>
      <c r="AP21" s="212"/>
      <c r="AQ21" s="212"/>
      <c r="AR21" s="213"/>
      <c r="AS21" s="212"/>
      <c r="AU21" s="213"/>
      <c r="AV21" s="212"/>
      <c r="AW21" s="213"/>
      <c r="AX21" s="212"/>
      <c r="AY21" s="212"/>
      <c r="AZ21" s="213"/>
      <c r="BA21" s="212"/>
      <c r="BC21" s="213"/>
      <c r="BD21" s="212"/>
      <c r="BE21" s="213"/>
      <c r="BF21" s="212"/>
      <c r="BG21" s="212"/>
      <c r="BH21" s="213"/>
      <c r="BI21" s="212"/>
      <c r="BK21" s="213"/>
      <c r="BL21" s="212"/>
      <c r="BM21" s="213"/>
      <c r="BN21" s="212"/>
      <c r="BO21" s="212"/>
      <c r="BP21" s="213"/>
      <c r="BQ21" s="212"/>
      <c r="BS21" s="213"/>
      <c r="BT21" s="212"/>
      <c r="BU21" s="213"/>
      <c r="BV21" s="212"/>
      <c r="BW21" s="212"/>
      <c r="BX21" s="213"/>
      <c r="BY21" s="212"/>
      <c r="CA21" s="213"/>
      <c r="CB21" s="212"/>
      <c r="CC21" s="213"/>
      <c r="CD21" s="212"/>
      <c r="CE21" s="212"/>
      <c r="CF21" s="213"/>
      <c r="CG21" s="212"/>
      <c r="CI21" s="213"/>
      <c r="CJ21" s="212"/>
      <c r="CK21" s="213"/>
      <c r="CL21" s="212"/>
      <c r="CM21" s="212"/>
      <c r="CN21" s="213"/>
      <c r="CO21" s="212"/>
      <c r="CQ21" s="213"/>
      <c r="CR21" s="212"/>
      <c r="CS21" s="213"/>
      <c r="CT21" s="212"/>
      <c r="CU21" s="212"/>
      <c r="CV21" s="213"/>
      <c r="CW21" s="212"/>
      <c r="CY21" s="213"/>
      <c r="CZ21" s="212"/>
      <c r="DA21" s="213"/>
      <c r="DB21" s="212"/>
      <c r="DC21" s="212"/>
      <c r="DD21" s="213"/>
      <c r="DE21" s="212"/>
      <c r="DG21" s="213"/>
      <c r="DH21" s="212"/>
      <c r="DI21" s="213"/>
      <c r="DJ21" s="212"/>
      <c r="DK21" s="212"/>
      <c r="DL21" s="213"/>
      <c r="DM21" s="212"/>
      <c r="DO21" s="213"/>
      <c r="DP21" s="212"/>
      <c r="DQ21" s="213"/>
      <c r="DR21" s="212"/>
      <c r="DS21" s="212"/>
      <c r="DT21" s="213"/>
      <c r="DU21" s="212"/>
      <c r="DW21" s="213"/>
      <c r="DX21" s="212"/>
      <c r="DY21" s="213"/>
      <c r="DZ21" s="212"/>
      <c r="EA21" s="212"/>
      <c r="EB21" s="213"/>
      <c r="EC21" s="212"/>
      <c r="EE21" s="213"/>
      <c r="EF21" s="212"/>
      <c r="EG21" s="213"/>
      <c r="EH21" s="212"/>
      <c r="EI21" s="212"/>
      <c r="EJ21" s="213"/>
      <c r="EK21" s="212"/>
      <c r="EM21" s="213"/>
      <c r="EN21" s="212"/>
      <c r="EO21" s="213"/>
      <c r="EP21" s="212"/>
      <c r="EQ21" s="212"/>
      <c r="ER21" s="213"/>
      <c r="ES21" s="212"/>
      <c r="EU21" s="213"/>
      <c r="EV21" s="212"/>
      <c r="EW21" s="213"/>
      <c r="EX21" s="212"/>
      <c r="EY21" s="212"/>
      <c r="EZ21" s="213"/>
      <c r="FA21" s="212"/>
      <c r="FC21" s="213"/>
      <c r="FD21" s="212"/>
      <c r="FE21" s="213"/>
      <c r="FF21" s="212"/>
      <c r="FG21" s="212"/>
      <c r="FH21" s="213"/>
      <c r="FI21" s="212"/>
      <c r="FK21" s="213"/>
      <c r="FL21" s="212"/>
      <c r="FM21" s="213"/>
      <c r="FN21" s="212"/>
      <c r="FO21" s="212"/>
      <c r="FP21" s="213"/>
      <c r="FQ21" s="212"/>
      <c r="FS21" s="213"/>
      <c r="FT21" s="212"/>
      <c r="FU21" s="213"/>
      <c r="FV21" s="212"/>
      <c r="FW21" s="212"/>
      <c r="FX21" s="213"/>
      <c r="FY21" s="212"/>
      <c r="GA21" s="213"/>
      <c r="GB21" s="212"/>
      <c r="GC21" s="213"/>
      <c r="GD21" s="212"/>
      <c r="GE21" s="212"/>
      <c r="GF21" s="213"/>
      <c r="GG21" s="212"/>
      <c r="GI21" s="213"/>
      <c r="GJ21" s="212"/>
      <c r="GK21" s="213"/>
      <c r="GL21" s="212"/>
      <c r="GM21" s="212"/>
      <c r="GN21" s="213"/>
      <c r="GO21" s="212"/>
      <c r="GQ21" s="213"/>
      <c r="GR21" s="212"/>
      <c r="GS21" s="213"/>
      <c r="GT21" s="212"/>
      <c r="GU21" s="212"/>
      <c r="GV21" s="213"/>
      <c r="GW21" s="212"/>
      <c r="GY21" s="213"/>
      <c r="GZ21" s="212"/>
      <c r="HA21" s="213"/>
      <c r="HB21" s="212"/>
      <c r="HC21" s="212"/>
      <c r="HD21" s="213"/>
      <c r="HE21" s="212"/>
      <c r="HG21" s="213"/>
      <c r="HH21" s="212"/>
      <c r="HI21" s="213"/>
      <c r="HJ21" s="212"/>
      <c r="HK21" s="212"/>
      <c r="HL21" s="213"/>
      <c r="HM21" s="212"/>
      <c r="HO21" s="213"/>
      <c r="HP21" s="212"/>
      <c r="HQ21" s="213"/>
      <c r="HR21" s="212"/>
      <c r="HS21" s="212"/>
      <c r="HT21" s="213"/>
      <c r="HU21" s="212"/>
      <c r="HW21" s="213"/>
      <c r="HX21" s="212"/>
      <c r="HY21" s="213"/>
      <c r="HZ21" s="212"/>
      <c r="IA21" s="212"/>
      <c r="IB21" s="213"/>
      <c r="IC21" s="212"/>
      <c r="IE21" s="213"/>
      <c r="IF21" s="212"/>
      <c r="IG21" s="213"/>
      <c r="IH21" s="212"/>
      <c r="II21" s="212"/>
      <c r="IJ21" s="213"/>
      <c r="IK21" s="212"/>
      <c r="IM21" s="213"/>
      <c r="IN21" s="212"/>
      <c r="IO21" s="213"/>
      <c r="IP21" s="212"/>
      <c r="IQ21" s="212"/>
      <c r="IR21" s="213"/>
      <c r="IS21" s="212"/>
      <c r="IU21" s="213"/>
      <c r="IV21" s="212"/>
    </row>
    <row r="22" spans="1:256" ht="15">
      <c r="A22" s="453"/>
      <c r="B22" s="450">
        <v>0</v>
      </c>
      <c r="C22" s="450"/>
      <c r="D22" s="454"/>
      <c r="E22" s="450">
        <v>0</v>
      </c>
      <c r="F22" s="37"/>
      <c r="G22" s="454"/>
      <c r="H22" s="440">
        <v>0</v>
      </c>
      <c r="I22" s="213"/>
      <c r="J22" s="212"/>
      <c r="K22" s="212"/>
      <c r="L22" s="213"/>
      <c r="M22" s="212"/>
      <c r="O22" s="213"/>
      <c r="P22" s="212"/>
      <c r="Q22" s="213"/>
      <c r="R22" s="212"/>
      <c r="S22" s="212"/>
      <c r="T22" s="213"/>
      <c r="U22" s="212"/>
      <c r="W22" s="213"/>
      <c r="X22" s="212"/>
      <c r="Y22" s="213"/>
      <c r="Z22" s="212"/>
      <c r="AA22" s="212"/>
      <c r="AB22" s="213"/>
      <c r="AC22" s="212"/>
      <c r="AE22" s="213"/>
      <c r="AF22" s="212"/>
      <c r="AG22" s="213"/>
      <c r="AH22" s="212"/>
      <c r="AI22" s="212"/>
      <c r="AJ22" s="213"/>
      <c r="AK22" s="212"/>
      <c r="AM22" s="213"/>
      <c r="AN22" s="212"/>
      <c r="AO22" s="213"/>
      <c r="AP22" s="212"/>
      <c r="AQ22" s="212"/>
      <c r="AR22" s="213"/>
      <c r="AS22" s="212"/>
      <c r="AU22" s="213"/>
      <c r="AV22" s="212"/>
      <c r="AW22" s="213"/>
      <c r="AX22" s="212"/>
      <c r="AY22" s="212"/>
      <c r="AZ22" s="213"/>
      <c r="BA22" s="212"/>
      <c r="BC22" s="213"/>
      <c r="BD22" s="212"/>
      <c r="BE22" s="213"/>
      <c r="BF22" s="212"/>
      <c r="BG22" s="212"/>
      <c r="BH22" s="213"/>
      <c r="BI22" s="212"/>
      <c r="BK22" s="213"/>
      <c r="BL22" s="212"/>
      <c r="BM22" s="213"/>
      <c r="BN22" s="212"/>
      <c r="BO22" s="212"/>
      <c r="BP22" s="213"/>
      <c r="BQ22" s="212"/>
      <c r="BS22" s="213"/>
      <c r="BT22" s="212"/>
      <c r="BU22" s="213"/>
      <c r="BV22" s="212"/>
      <c r="BW22" s="212"/>
      <c r="BX22" s="213"/>
      <c r="BY22" s="212"/>
      <c r="CA22" s="213"/>
      <c r="CB22" s="212"/>
      <c r="CC22" s="213"/>
      <c r="CD22" s="212"/>
      <c r="CE22" s="212"/>
      <c r="CF22" s="213"/>
      <c r="CG22" s="212"/>
      <c r="CI22" s="213"/>
      <c r="CJ22" s="212"/>
      <c r="CK22" s="213"/>
      <c r="CL22" s="212"/>
      <c r="CM22" s="212"/>
      <c r="CN22" s="213"/>
      <c r="CO22" s="212"/>
      <c r="CQ22" s="213"/>
      <c r="CR22" s="212"/>
      <c r="CS22" s="213"/>
      <c r="CT22" s="212"/>
      <c r="CU22" s="212"/>
      <c r="CV22" s="213"/>
      <c r="CW22" s="212"/>
      <c r="CY22" s="213"/>
      <c r="CZ22" s="212"/>
      <c r="DA22" s="213"/>
      <c r="DB22" s="212"/>
      <c r="DC22" s="212"/>
      <c r="DD22" s="213"/>
      <c r="DE22" s="212"/>
      <c r="DG22" s="213"/>
      <c r="DH22" s="212"/>
      <c r="DI22" s="213"/>
      <c r="DJ22" s="212"/>
      <c r="DK22" s="212"/>
      <c r="DL22" s="213"/>
      <c r="DM22" s="212"/>
      <c r="DO22" s="213"/>
      <c r="DP22" s="212"/>
      <c r="DQ22" s="213"/>
      <c r="DR22" s="212"/>
      <c r="DS22" s="212"/>
      <c r="DT22" s="213"/>
      <c r="DU22" s="212"/>
      <c r="DW22" s="213"/>
      <c r="DX22" s="212"/>
      <c r="DY22" s="213"/>
      <c r="DZ22" s="212"/>
      <c r="EA22" s="212"/>
      <c r="EB22" s="213"/>
      <c r="EC22" s="212"/>
      <c r="EE22" s="213"/>
      <c r="EF22" s="212"/>
      <c r="EG22" s="213"/>
      <c r="EH22" s="212"/>
      <c r="EI22" s="212"/>
      <c r="EJ22" s="213"/>
      <c r="EK22" s="212"/>
      <c r="EM22" s="213"/>
      <c r="EN22" s="212"/>
      <c r="EO22" s="213"/>
      <c r="EP22" s="212"/>
      <c r="EQ22" s="212"/>
      <c r="ER22" s="213"/>
      <c r="ES22" s="212"/>
      <c r="EU22" s="213"/>
      <c r="EV22" s="212"/>
      <c r="EW22" s="213"/>
      <c r="EX22" s="212"/>
      <c r="EY22" s="212"/>
      <c r="EZ22" s="213"/>
      <c r="FA22" s="212"/>
      <c r="FC22" s="213"/>
      <c r="FD22" s="212"/>
      <c r="FE22" s="213"/>
      <c r="FF22" s="212"/>
      <c r="FG22" s="212"/>
      <c r="FH22" s="213"/>
      <c r="FI22" s="212"/>
      <c r="FK22" s="213"/>
      <c r="FL22" s="212"/>
      <c r="FM22" s="213"/>
      <c r="FN22" s="212"/>
      <c r="FO22" s="212"/>
      <c r="FP22" s="213"/>
      <c r="FQ22" s="212"/>
      <c r="FS22" s="213"/>
      <c r="FT22" s="212"/>
      <c r="FU22" s="213"/>
      <c r="FV22" s="212"/>
      <c r="FW22" s="212"/>
      <c r="FX22" s="213"/>
      <c r="FY22" s="212"/>
      <c r="GA22" s="213"/>
      <c r="GB22" s="212"/>
      <c r="GC22" s="213"/>
      <c r="GD22" s="212"/>
      <c r="GE22" s="212"/>
      <c r="GF22" s="213"/>
      <c r="GG22" s="212"/>
      <c r="GI22" s="213"/>
      <c r="GJ22" s="212"/>
      <c r="GK22" s="213"/>
      <c r="GL22" s="212"/>
      <c r="GM22" s="212"/>
      <c r="GN22" s="213"/>
      <c r="GO22" s="212"/>
      <c r="GQ22" s="213"/>
      <c r="GR22" s="212"/>
      <c r="GS22" s="213"/>
      <c r="GT22" s="212"/>
      <c r="GU22" s="212"/>
      <c r="GV22" s="213"/>
      <c r="GW22" s="212"/>
      <c r="GY22" s="213"/>
      <c r="GZ22" s="212"/>
      <c r="HA22" s="213"/>
      <c r="HB22" s="212"/>
      <c r="HC22" s="212"/>
      <c r="HD22" s="213"/>
      <c r="HE22" s="212"/>
      <c r="HG22" s="213"/>
      <c r="HH22" s="212"/>
      <c r="HI22" s="213"/>
      <c r="HJ22" s="212"/>
      <c r="HK22" s="212"/>
      <c r="HL22" s="213"/>
      <c r="HM22" s="212"/>
      <c r="HO22" s="213"/>
      <c r="HP22" s="212"/>
      <c r="HQ22" s="213"/>
      <c r="HR22" s="212"/>
      <c r="HS22" s="212"/>
      <c r="HT22" s="213"/>
      <c r="HU22" s="212"/>
      <c r="HW22" s="213"/>
      <c r="HX22" s="212"/>
      <c r="HY22" s="213"/>
      <c r="HZ22" s="212"/>
      <c r="IA22" s="212"/>
      <c r="IB22" s="213"/>
      <c r="IC22" s="212"/>
      <c r="IE22" s="213"/>
      <c r="IF22" s="212"/>
      <c r="IG22" s="213"/>
      <c r="IH22" s="212"/>
      <c r="II22" s="212"/>
      <c r="IJ22" s="213"/>
      <c r="IK22" s="212"/>
      <c r="IM22" s="213"/>
      <c r="IN22" s="212"/>
      <c r="IO22" s="213"/>
      <c r="IP22" s="212"/>
      <c r="IQ22" s="212"/>
      <c r="IR22" s="213"/>
      <c r="IS22" s="212"/>
      <c r="IU22" s="213"/>
      <c r="IV22" s="212"/>
    </row>
    <row r="23" spans="1:256" ht="15">
      <c r="A23" s="453"/>
      <c r="B23" s="450">
        <v>0</v>
      </c>
      <c r="C23" s="450"/>
      <c r="D23" s="454"/>
      <c r="E23" s="450">
        <v>0</v>
      </c>
      <c r="F23" s="37"/>
      <c r="G23" s="454"/>
      <c r="H23" s="440">
        <v>0</v>
      </c>
      <c r="I23" s="213"/>
      <c r="J23" s="212"/>
      <c r="K23" s="212"/>
      <c r="L23" s="213"/>
      <c r="M23" s="212"/>
      <c r="O23" s="213"/>
      <c r="P23" s="212"/>
      <c r="Q23" s="213"/>
      <c r="R23" s="212"/>
      <c r="S23" s="212"/>
      <c r="T23" s="213"/>
      <c r="U23" s="212"/>
      <c r="W23" s="213"/>
      <c r="X23" s="212"/>
      <c r="Y23" s="213"/>
      <c r="Z23" s="212"/>
      <c r="AA23" s="212"/>
      <c r="AB23" s="213"/>
      <c r="AC23" s="212"/>
      <c r="AE23" s="213"/>
      <c r="AF23" s="212"/>
      <c r="AG23" s="213"/>
      <c r="AH23" s="212"/>
      <c r="AI23" s="212"/>
      <c r="AJ23" s="213"/>
      <c r="AK23" s="212"/>
      <c r="AM23" s="213"/>
      <c r="AN23" s="212"/>
      <c r="AO23" s="213"/>
      <c r="AP23" s="212"/>
      <c r="AQ23" s="212"/>
      <c r="AR23" s="213"/>
      <c r="AS23" s="212"/>
      <c r="AU23" s="213"/>
      <c r="AV23" s="212"/>
      <c r="AW23" s="213"/>
      <c r="AX23" s="212"/>
      <c r="AY23" s="212"/>
      <c r="AZ23" s="213"/>
      <c r="BA23" s="212"/>
      <c r="BC23" s="213"/>
      <c r="BD23" s="212"/>
      <c r="BE23" s="213"/>
      <c r="BF23" s="212"/>
      <c r="BG23" s="212"/>
      <c r="BH23" s="213"/>
      <c r="BI23" s="212"/>
      <c r="BK23" s="213"/>
      <c r="BL23" s="212"/>
      <c r="BM23" s="213"/>
      <c r="BN23" s="212"/>
      <c r="BO23" s="212"/>
      <c r="BP23" s="213"/>
      <c r="BQ23" s="212"/>
      <c r="BS23" s="213"/>
      <c r="BT23" s="212"/>
      <c r="BU23" s="213"/>
      <c r="BV23" s="212"/>
      <c r="BW23" s="212"/>
      <c r="BX23" s="213"/>
      <c r="BY23" s="212"/>
      <c r="CA23" s="213"/>
      <c r="CB23" s="212"/>
      <c r="CC23" s="213"/>
      <c r="CD23" s="212"/>
      <c r="CE23" s="212"/>
      <c r="CF23" s="213"/>
      <c r="CG23" s="212"/>
      <c r="CI23" s="213"/>
      <c r="CJ23" s="212"/>
      <c r="CK23" s="213"/>
      <c r="CL23" s="212"/>
      <c r="CM23" s="212"/>
      <c r="CN23" s="213"/>
      <c r="CO23" s="212"/>
      <c r="CQ23" s="213"/>
      <c r="CR23" s="212"/>
      <c r="CS23" s="213"/>
      <c r="CT23" s="212"/>
      <c r="CU23" s="212"/>
      <c r="CV23" s="213"/>
      <c r="CW23" s="212"/>
      <c r="CY23" s="213"/>
      <c r="CZ23" s="212"/>
      <c r="DA23" s="213"/>
      <c r="DB23" s="212"/>
      <c r="DC23" s="212"/>
      <c r="DD23" s="213"/>
      <c r="DE23" s="212"/>
      <c r="DG23" s="213"/>
      <c r="DH23" s="212"/>
      <c r="DI23" s="213"/>
      <c r="DJ23" s="212"/>
      <c r="DK23" s="212"/>
      <c r="DL23" s="213"/>
      <c r="DM23" s="212"/>
      <c r="DO23" s="213"/>
      <c r="DP23" s="212"/>
      <c r="DQ23" s="213"/>
      <c r="DR23" s="212"/>
      <c r="DS23" s="212"/>
      <c r="DT23" s="213"/>
      <c r="DU23" s="212"/>
      <c r="DW23" s="213"/>
      <c r="DX23" s="212"/>
      <c r="DY23" s="213"/>
      <c r="DZ23" s="212"/>
      <c r="EA23" s="212"/>
      <c r="EB23" s="213"/>
      <c r="EC23" s="212"/>
      <c r="EE23" s="213"/>
      <c r="EF23" s="212"/>
      <c r="EG23" s="213"/>
      <c r="EH23" s="212"/>
      <c r="EI23" s="212"/>
      <c r="EJ23" s="213"/>
      <c r="EK23" s="212"/>
      <c r="EM23" s="213"/>
      <c r="EN23" s="212"/>
      <c r="EO23" s="213"/>
      <c r="EP23" s="212"/>
      <c r="EQ23" s="212"/>
      <c r="ER23" s="213"/>
      <c r="ES23" s="212"/>
      <c r="EU23" s="213"/>
      <c r="EV23" s="212"/>
      <c r="EW23" s="213"/>
      <c r="EX23" s="212"/>
      <c r="EY23" s="212"/>
      <c r="EZ23" s="213"/>
      <c r="FA23" s="212"/>
      <c r="FC23" s="213"/>
      <c r="FD23" s="212"/>
      <c r="FE23" s="213"/>
      <c r="FF23" s="212"/>
      <c r="FG23" s="212"/>
      <c r="FH23" s="213"/>
      <c r="FI23" s="212"/>
      <c r="FK23" s="213"/>
      <c r="FL23" s="212"/>
      <c r="FM23" s="213"/>
      <c r="FN23" s="212"/>
      <c r="FO23" s="212"/>
      <c r="FP23" s="213"/>
      <c r="FQ23" s="212"/>
      <c r="FS23" s="213"/>
      <c r="FT23" s="212"/>
      <c r="FU23" s="213"/>
      <c r="FV23" s="212"/>
      <c r="FW23" s="212"/>
      <c r="FX23" s="213"/>
      <c r="FY23" s="212"/>
      <c r="GA23" s="213"/>
      <c r="GB23" s="212"/>
      <c r="GC23" s="213"/>
      <c r="GD23" s="212"/>
      <c r="GE23" s="212"/>
      <c r="GF23" s="213"/>
      <c r="GG23" s="212"/>
      <c r="GI23" s="213"/>
      <c r="GJ23" s="212"/>
      <c r="GK23" s="213"/>
      <c r="GL23" s="212"/>
      <c r="GM23" s="212"/>
      <c r="GN23" s="213"/>
      <c r="GO23" s="212"/>
      <c r="GQ23" s="213"/>
      <c r="GR23" s="212"/>
      <c r="GS23" s="213"/>
      <c r="GT23" s="212"/>
      <c r="GU23" s="212"/>
      <c r="GV23" s="213"/>
      <c r="GW23" s="212"/>
      <c r="GY23" s="213"/>
      <c r="GZ23" s="212"/>
      <c r="HA23" s="213"/>
      <c r="HB23" s="212"/>
      <c r="HC23" s="212"/>
      <c r="HD23" s="213"/>
      <c r="HE23" s="212"/>
      <c r="HG23" s="213"/>
      <c r="HH23" s="212"/>
      <c r="HI23" s="213"/>
      <c r="HJ23" s="212"/>
      <c r="HK23" s="212"/>
      <c r="HL23" s="213"/>
      <c r="HM23" s="212"/>
      <c r="HO23" s="213"/>
      <c r="HP23" s="212"/>
      <c r="HQ23" s="213"/>
      <c r="HR23" s="212"/>
      <c r="HS23" s="212"/>
      <c r="HT23" s="213"/>
      <c r="HU23" s="212"/>
      <c r="HW23" s="213"/>
      <c r="HX23" s="212"/>
      <c r="HY23" s="213"/>
      <c r="HZ23" s="212"/>
      <c r="IA23" s="212"/>
      <c r="IB23" s="213"/>
      <c r="IC23" s="212"/>
      <c r="IE23" s="213"/>
      <c r="IF23" s="212"/>
      <c r="IG23" s="213"/>
      <c r="IH23" s="212"/>
      <c r="II23" s="212"/>
      <c r="IJ23" s="213"/>
      <c r="IK23" s="212"/>
      <c r="IM23" s="213"/>
      <c r="IN23" s="212"/>
      <c r="IO23" s="213"/>
      <c r="IP23" s="212"/>
      <c r="IQ23" s="212"/>
      <c r="IR23" s="213"/>
      <c r="IS23" s="212"/>
      <c r="IU23" s="213"/>
      <c r="IV23" s="212"/>
    </row>
    <row r="24" spans="1:256" ht="15">
      <c r="A24" s="453"/>
      <c r="B24" s="450">
        <v>0</v>
      </c>
      <c r="C24" s="450"/>
      <c r="D24" s="454"/>
      <c r="E24" s="450">
        <v>0</v>
      </c>
      <c r="F24" s="37"/>
      <c r="G24" s="454"/>
      <c r="H24" s="440">
        <v>0</v>
      </c>
      <c r="I24" s="213"/>
      <c r="J24" s="212"/>
      <c r="K24" s="212"/>
      <c r="L24" s="213"/>
      <c r="M24" s="212"/>
      <c r="O24" s="213"/>
      <c r="P24" s="212"/>
      <c r="Q24" s="213"/>
      <c r="R24" s="212"/>
      <c r="S24" s="212"/>
      <c r="T24" s="213"/>
      <c r="U24" s="212"/>
      <c r="W24" s="213"/>
      <c r="X24" s="212"/>
      <c r="Y24" s="213"/>
      <c r="Z24" s="212"/>
      <c r="AA24" s="212"/>
      <c r="AB24" s="213"/>
      <c r="AC24" s="212"/>
      <c r="AE24" s="213"/>
      <c r="AF24" s="212"/>
      <c r="AG24" s="213"/>
      <c r="AH24" s="212"/>
      <c r="AI24" s="212"/>
      <c r="AJ24" s="213"/>
      <c r="AK24" s="212"/>
      <c r="AM24" s="213"/>
      <c r="AN24" s="212"/>
      <c r="AO24" s="213"/>
      <c r="AP24" s="212"/>
      <c r="AQ24" s="212"/>
      <c r="AR24" s="213"/>
      <c r="AS24" s="212"/>
      <c r="AU24" s="213"/>
      <c r="AV24" s="212"/>
      <c r="AW24" s="213"/>
      <c r="AX24" s="212"/>
      <c r="AY24" s="212"/>
      <c r="AZ24" s="213"/>
      <c r="BA24" s="212"/>
      <c r="BC24" s="213"/>
      <c r="BD24" s="212"/>
      <c r="BE24" s="213"/>
      <c r="BF24" s="212"/>
      <c r="BG24" s="212"/>
      <c r="BH24" s="213"/>
      <c r="BI24" s="212"/>
      <c r="BK24" s="213"/>
      <c r="BL24" s="212"/>
      <c r="BM24" s="213"/>
      <c r="BN24" s="212"/>
      <c r="BO24" s="212"/>
      <c r="BP24" s="213"/>
      <c r="BQ24" s="212"/>
      <c r="BS24" s="213"/>
      <c r="BT24" s="212"/>
      <c r="BU24" s="213"/>
      <c r="BV24" s="212"/>
      <c r="BW24" s="212"/>
      <c r="BX24" s="213"/>
      <c r="BY24" s="212"/>
      <c r="CA24" s="213"/>
      <c r="CB24" s="212"/>
      <c r="CC24" s="213"/>
      <c r="CD24" s="212"/>
      <c r="CE24" s="212"/>
      <c r="CF24" s="213"/>
      <c r="CG24" s="212"/>
      <c r="CI24" s="213"/>
      <c r="CJ24" s="212"/>
      <c r="CK24" s="213"/>
      <c r="CL24" s="212"/>
      <c r="CM24" s="212"/>
      <c r="CN24" s="213"/>
      <c r="CO24" s="212"/>
      <c r="CQ24" s="213"/>
      <c r="CR24" s="212"/>
      <c r="CS24" s="213"/>
      <c r="CT24" s="212"/>
      <c r="CU24" s="212"/>
      <c r="CV24" s="213"/>
      <c r="CW24" s="212"/>
      <c r="CY24" s="213"/>
      <c r="CZ24" s="212"/>
      <c r="DA24" s="213"/>
      <c r="DB24" s="212"/>
      <c r="DC24" s="212"/>
      <c r="DD24" s="213"/>
      <c r="DE24" s="212"/>
      <c r="DG24" s="213"/>
      <c r="DH24" s="212"/>
      <c r="DI24" s="213"/>
      <c r="DJ24" s="212"/>
      <c r="DK24" s="212"/>
      <c r="DL24" s="213"/>
      <c r="DM24" s="212"/>
      <c r="DO24" s="213"/>
      <c r="DP24" s="212"/>
      <c r="DQ24" s="213"/>
      <c r="DR24" s="212"/>
      <c r="DS24" s="212"/>
      <c r="DT24" s="213"/>
      <c r="DU24" s="212"/>
      <c r="DW24" s="213"/>
      <c r="DX24" s="212"/>
      <c r="DY24" s="213"/>
      <c r="DZ24" s="212"/>
      <c r="EA24" s="212"/>
      <c r="EB24" s="213"/>
      <c r="EC24" s="212"/>
      <c r="EE24" s="213"/>
      <c r="EF24" s="212"/>
      <c r="EG24" s="213"/>
      <c r="EH24" s="212"/>
      <c r="EI24" s="212"/>
      <c r="EJ24" s="213"/>
      <c r="EK24" s="212"/>
      <c r="EM24" s="213"/>
      <c r="EN24" s="212"/>
      <c r="EO24" s="213"/>
      <c r="EP24" s="212"/>
      <c r="EQ24" s="212"/>
      <c r="ER24" s="213"/>
      <c r="ES24" s="212"/>
      <c r="EU24" s="213"/>
      <c r="EV24" s="212"/>
      <c r="EW24" s="213"/>
      <c r="EX24" s="212"/>
      <c r="EY24" s="212"/>
      <c r="EZ24" s="213"/>
      <c r="FA24" s="212"/>
      <c r="FC24" s="213"/>
      <c r="FD24" s="212"/>
      <c r="FE24" s="213"/>
      <c r="FF24" s="212"/>
      <c r="FG24" s="212"/>
      <c r="FH24" s="213"/>
      <c r="FI24" s="212"/>
      <c r="FK24" s="213"/>
      <c r="FL24" s="212"/>
      <c r="FM24" s="213"/>
      <c r="FN24" s="212"/>
      <c r="FO24" s="212"/>
      <c r="FP24" s="213"/>
      <c r="FQ24" s="212"/>
      <c r="FS24" s="213"/>
      <c r="FT24" s="212"/>
      <c r="FU24" s="213"/>
      <c r="FV24" s="212"/>
      <c r="FW24" s="212"/>
      <c r="FX24" s="213"/>
      <c r="FY24" s="212"/>
      <c r="GA24" s="213"/>
      <c r="GB24" s="212"/>
      <c r="GC24" s="213"/>
      <c r="GD24" s="212"/>
      <c r="GE24" s="212"/>
      <c r="GF24" s="213"/>
      <c r="GG24" s="212"/>
      <c r="GI24" s="213"/>
      <c r="GJ24" s="212"/>
      <c r="GK24" s="213"/>
      <c r="GL24" s="212"/>
      <c r="GM24" s="212"/>
      <c r="GN24" s="213"/>
      <c r="GO24" s="212"/>
      <c r="GQ24" s="213"/>
      <c r="GR24" s="212"/>
      <c r="GS24" s="213"/>
      <c r="GT24" s="212"/>
      <c r="GU24" s="212"/>
      <c r="GV24" s="213"/>
      <c r="GW24" s="212"/>
      <c r="GY24" s="213"/>
      <c r="GZ24" s="212"/>
      <c r="HA24" s="213"/>
      <c r="HB24" s="212"/>
      <c r="HC24" s="212"/>
      <c r="HD24" s="213"/>
      <c r="HE24" s="212"/>
      <c r="HG24" s="213"/>
      <c r="HH24" s="212"/>
      <c r="HI24" s="213"/>
      <c r="HJ24" s="212"/>
      <c r="HK24" s="212"/>
      <c r="HL24" s="213"/>
      <c r="HM24" s="212"/>
      <c r="HO24" s="213"/>
      <c r="HP24" s="212"/>
      <c r="HQ24" s="213"/>
      <c r="HR24" s="212"/>
      <c r="HS24" s="212"/>
      <c r="HT24" s="213"/>
      <c r="HU24" s="212"/>
      <c r="HW24" s="213"/>
      <c r="HX24" s="212"/>
      <c r="HY24" s="213"/>
      <c r="HZ24" s="212"/>
      <c r="IA24" s="212"/>
      <c r="IB24" s="213"/>
      <c r="IC24" s="212"/>
      <c r="IE24" s="213"/>
      <c r="IF24" s="212"/>
      <c r="IG24" s="213"/>
      <c r="IH24" s="212"/>
      <c r="II24" s="212"/>
      <c r="IJ24" s="213"/>
      <c r="IK24" s="212"/>
      <c r="IM24" s="213"/>
      <c r="IN24" s="212"/>
      <c r="IO24" s="213"/>
      <c r="IP24" s="212"/>
      <c r="IQ24" s="212"/>
      <c r="IR24" s="213"/>
      <c r="IS24" s="212"/>
      <c r="IU24" s="213"/>
      <c r="IV24" s="212"/>
    </row>
    <row r="25" spans="1:256" ht="15">
      <c r="A25" s="453"/>
      <c r="B25" s="450">
        <v>0</v>
      </c>
      <c r="C25" s="450"/>
      <c r="D25" s="454"/>
      <c r="E25" s="450">
        <v>0</v>
      </c>
      <c r="F25" s="37"/>
      <c r="G25" s="454"/>
      <c r="H25" s="440">
        <v>0</v>
      </c>
      <c r="I25" s="213"/>
      <c r="J25" s="212"/>
      <c r="K25" s="212"/>
      <c r="L25" s="213"/>
      <c r="M25" s="212"/>
      <c r="O25" s="213"/>
      <c r="P25" s="212"/>
      <c r="Q25" s="213"/>
      <c r="R25" s="212"/>
      <c r="S25" s="212"/>
      <c r="T25" s="213"/>
      <c r="U25" s="212"/>
      <c r="W25" s="213"/>
      <c r="X25" s="212"/>
      <c r="Y25" s="213"/>
      <c r="Z25" s="212"/>
      <c r="AA25" s="212"/>
      <c r="AB25" s="213"/>
      <c r="AC25" s="212"/>
      <c r="AE25" s="213"/>
      <c r="AF25" s="212"/>
      <c r="AG25" s="213"/>
      <c r="AH25" s="212"/>
      <c r="AI25" s="212"/>
      <c r="AJ25" s="213"/>
      <c r="AK25" s="212"/>
      <c r="AM25" s="213"/>
      <c r="AN25" s="212"/>
      <c r="AO25" s="213"/>
      <c r="AP25" s="212"/>
      <c r="AQ25" s="212"/>
      <c r="AR25" s="213"/>
      <c r="AS25" s="212"/>
      <c r="AU25" s="213"/>
      <c r="AV25" s="212"/>
      <c r="AW25" s="213"/>
      <c r="AX25" s="212"/>
      <c r="AY25" s="212"/>
      <c r="AZ25" s="213"/>
      <c r="BA25" s="212"/>
      <c r="BC25" s="213"/>
      <c r="BD25" s="212"/>
      <c r="BE25" s="213"/>
      <c r="BF25" s="212"/>
      <c r="BG25" s="212"/>
      <c r="BH25" s="213"/>
      <c r="BI25" s="212"/>
      <c r="BK25" s="213"/>
      <c r="BL25" s="212"/>
      <c r="BM25" s="213"/>
      <c r="BN25" s="212"/>
      <c r="BO25" s="212"/>
      <c r="BP25" s="213"/>
      <c r="BQ25" s="212"/>
      <c r="BS25" s="213"/>
      <c r="BT25" s="212"/>
      <c r="BU25" s="213"/>
      <c r="BV25" s="212"/>
      <c r="BW25" s="212"/>
      <c r="BX25" s="213"/>
      <c r="BY25" s="212"/>
      <c r="CA25" s="213"/>
      <c r="CB25" s="212"/>
      <c r="CC25" s="213"/>
      <c r="CD25" s="212"/>
      <c r="CE25" s="212"/>
      <c r="CF25" s="213"/>
      <c r="CG25" s="212"/>
      <c r="CI25" s="213"/>
      <c r="CJ25" s="212"/>
      <c r="CK25" s="213"/>
      <c r="CL25" s="212"/>
      <c r="CM25" s="212"/>
      <c r="CN25" s="213"/>
      <c r="CO25" s="212"/>
      <c r="CQ25" s="213"/>
      <c r="CR25" s="212"/>
      <c r="CS25" s="213"/>
      <c r="CT25" s="212"/>
      <c r="CU25" s="212"/>
      <c r="CV25" s="213"/>
      <c r="CW25" s="212"/>
      <c r="CY25" s="213"/>
      <c r="CZ25" s="212"/>
      <c r="DA25" s="213"/>
      <c r="DB25" s="212"/>
      <c r="DC25" s="212"/>
      <c r="DD25" s="213"/>
      <c r="DE25" s="212"/>
      <c r="DG25" s="213"/>
      <c r="DH25" s="212"/>
      <c r="DI25" s="213"/>
      <c r="DJ25" s="212"/>
      <c r="DK25" s="212"/>
      <c r="DL25" s="213"/>
      <c r="DM25" s="212"/>
      <c r="DO25" s="213"/>
      <c r="DP25" s="212"/>
      <c r="DQ25" s="213"/>
      <c r="DR25" s="212"/>
      <c r="DS25" s="212"/>
      <c r="DT25" s="213"/>
      <c r="DU25" s="212"/>
      <c r="DW25" s="213"/>
      <c r="DX25" s="212"/>
      <c r="DY25" s="213"/>
      <c r="DZ25" s="212"/>
      <c r="EA25" s="212"/>
      <c r="EB25" s="213"/>
      <c r="EC25" s="212"/>
      <c r="EE25" s="213"/>
      <c r="EF25" s="212"/>
      <c r="EG25" s="213"/>
      <c r="EH25" s="212"/>
      <c r="EI25" s="212"/>
      <c r="EJ25" s="213"/>
      <c r="EK25" s="212"/>
      <c r="EM25" s="213"/>
      <c r="EN25" s="212"/>
      <c r="EO25" s="213"/>
      <c r="EP25" s="212"/>
      <c r="EQ25" s="212"/>
      <c r="ER25" s="213"/>
      <c r="ES25" s="212"/>
      <c r="EU25" s="213"/>
      <c r="EV25" s="212"/>
      <c r="EW25" s="213"/>
      <c r="EX25" s="212"/>
      <c r="EY25" s="212"/>
      <c r="EZ25" s="213"/>
      <c r="FA25" s="212"/>
      <c r="FC25" s="213"/>
      <c r="FD25" s="212"/>
      <c r="FE25" s="213"/>
      <c r="FF25" s="212"/>
      <c r="FG25" s="212"/>
      <c r="FH25" s="213"/>
      <c r="FI25" s="212"/>
      <c r="FK25" s="213"/>
      <c r="FL25" s="212"/>
      <c r="FM25" s="213"/>
      <c r="FN25" s="212"/>
      <c r="FO25" s="212"/>
      <c r="FP25" s="213"/>
      <c r="FQ25" s="212"/>
      <c r="FS25" s="213"/>
      <c r="FT25" s="212"/>
      <c r="FU25" s="213"/>
      <c r="FV25" s="212"/>
      <c r="FW25" s="212"/>
      <c r="FX25" s="213"/>
      <c r="FY25" s="212"/>
      <c r="GA25" s="213"/>
      <c r="GB25" s="212"/>
      <c r="GC25" s="213"/>
      <c r="GD25" s="212"/>
      <c r="GE25" s="212"/>
      <c r="GF25" s="213"/>
      <c r="GG25" s="212"/>
      <c r="GI25" s="213"/>
      <c r="GJ25" s="212"/>
      <c r="GK25" s="213"/>
      <c r="GL25" s="212"/>
      <c r="GM25" s="212"/>
      <c r="GN25" s="213"/>
      <c r="GO25" s="212"/>
      <c r="GQ25" s="213"/>
      <c r="GR25" s="212"/>
      <c r="GS25" s="213"/>
      <c r="GT25" s="212"/>
      <c r="GU25" s="212"/>
      <c r="GV25" s="213"/>
      <c r="GW25" s="212"/>
      <c r="GY25" s="213"/>
      <c r="GZ25" s="212"/>
      <c r="HA25" s="213"/>
      <c r="HB25" s="212"/>
      <c r="HC25" s="212"/>
      <c r="HD25" s="213"/>
      <c r="HE25" s="212"/>
      <c r="HG25" s="213"/>
      <c r="HH25" s="212"/>
      <c r="HI25" s="213"/>
      <c r="HJ25" s="212"/>
      <c r="HK25" s="212"/>
      <c r="HL25" s="213"/>
      <c r="HM25" s="212"/>
      <c r="HO25" s="213"/>
      <c r="HP25" s="212"/>
      <c r="HQ25" s="213"/>
      <c r="HR25" s="212"/>
      <c r="HS25" s="212"/>
      <c r="HT25" s="213"/>
      <c r="HU25" s="212"/>
      <c r="HW25" s="213"/>
      <c r="HX25" s="212"/>
      <c r="HY25" s="213"/>
      <c r="HZ25" s="212"/>
      <c r="IA25" s="212"/>
      <c r="IB25" s="213"/>
      <c r="IC25" s="212"/>
      <c r="IE25" s="213"/>
      <c r="IF25" s="212"/>
      <c r="IG25" s="213"/>
      <c r="IH25" s="212"/>
      <c r="II25" s="212"/>
      <c r="IJ25" s="213"/>
      <c r="IK25" s="212"/>
      <c r="IM25" s="213"/>
      <c r="IN25" s="212"/>
      <c r="IO25" s="213"/>
      <c r="IP25" s="212"/>
      <c r="IQ25" s="212"/>
      <c r="IR25" s="213"/>
      <c r="IS25" s="212"/>
      <c r="IU25" s="213"/>
      <c r="IV25" s="212"/>
    </row>
    <row r="26" spans="1:256" ht="15">
      <c r="A26" s="453"/>
      <c r="B26" s="450">
        <v>0</v>
      </c>
      <c r="C26" s="450"/>
      <c r="D26" s="454"/>
      <c r="E26" s="450">
        <v>0</v>
      </c>
      <c r="F26" s="37"/>
      <c r="G26" s="454"/>
      <c r="H26" s="440">
        <v>0</v>
      </c>
      <c r="I26" s="213"/>
      <c r="J26" s="212"/>
      <c r="K26" s="212"/>
      <c r="L26" s="213"/>
      <c r="M26" s="212"/>
      <c r="O26" s="213"/>
      <c r="P26" s="212"/>
      <c r="Q26" s="213"/>
      <c r="R26" s="212"/>
      <c r="S26" s="212"/>
      <c r="T26" s="213"/>
      <c r="U26" s="212"/>
      <c r="W26" s="213"/>
      <c r="X26" s="212"/>
      <c r="Y26" s="213"/>
      <c r="Z26" s="212"/>
      <c r="AA26" s="212"/>
      <c r="AB26" s="213"/>
      <c r="AC26" s="212"/>
      <c r="AE26" s="213"/>
      <c r="AF26" s="212"/>
      <c r="AG26" s="213"/>
      <c r="AH26" s="212"/>
      <c r="AI26" s="212"/>
      <c r="AJ26" s="213"/>
      <c r="AK26" s="212"/>
      <c r="AM26" s="213"/>
      <c r="AN26" s="212"/>
      <c r="AO26" s="213"/>
      <c r="AP26" s="212"/>
      <c r="AQ26" s="212"/>
      <c r="AR26" s="213"/>
      <c r="AS26" s="212"/>
      <c r="AU26" s="213"/>
      <c r="AV26" s="212"/>
      <c r="AW26" s="213"/>
      <c r="AX26" s="212"/>
      <c r="AY26" s="212"/>
      <c r="AZ26" s="213"/>
      <c r="BA26" s="212"/>
      <c r="BC26" s="213"/>
      <c r="BD26" s="212"/>
      <c r="BE26" s="213"/>
      <c r="BF26" s="212"/>
      <c r="BG26" s="212"/>
      <c r="BH26" s="213"/>
      <c r="BI26" s="212"/>
      <c r="BK26" s="213"/>
      <c r="BL26" s="212"/>
      <c r="BM26" s="213"/>
      <c r="BN26" s="212"/>
      <c r="BO26" s="212"/>
      <c r="BP26" s="213"/>
      <c r="BQ26" s="212"/>
      <c r="BS26" s="213"/>
      <c r="BT26" s="212"/>
      <c r="BU26" s="213"/>
      <c r="BV26" s="212"/>
      <c r="BW26" s="212"/>
      <c r="BX26" s="213"/>
      <c r="BY26" s="212"/>
      <c r="CA26" s="213"/>
      <c r="CB26" s="212"/>
      <c r="CC26" s="213"/>
      <c r="CD26" s="212"/>
      <c r="CE26" s="212"/>
      <c r="CF26" s="213"/>
      <c r="CG26" s="212"/>
      <c r="CI26" s="213"/>
      <c r="CJ26" s="212"/>
      <c r="CK26" s="213"/>
      <c r="CL26" s="212"/>
      <c r="CM26" s="212"/>
      <c r="CN26" s="213"/>
      <c r="CO26" s="212"/>
      <c r="CQ26" s="213"/>
      <c r="CR26" s="212"/>
      <c r="CS26" s="213"/>
      <c r="CT26" s="212"/>
      <c r="CU26" s="212"/>
      <c r="CV26" s="213"/>
      <c r="CW26" s="212"/>
      <c r="CY26" s="213"/>
      <c r="CZ26" s="212"/>
      <c r="DA26" s="213"/>
      <c r="DB26" s="212"/>
      <c r="DC26" s="212"/>
      <c r="DD26" s="213"/>
      <c r="DE26" s="212"/>
      <c r="DG26" s="213"/>
      <c r="DH26" s="212"/>
      <c r="DI26" s="213"/>
      <c r="DJ26" s="212"/>
      <c r="DK26" s="212"/>
      <c r="DL26" s="213"/>
      <c r="DM26" s="212"/>
      <c r="DO26" s="213"/>
      <c r="DP26" s="212"/>
      <c r="DQ26" s="213"/>
      <c r="DR26" s="212"/>
      <c r="DS26" s="212"/>
      <c r="DT26" s="213"/>
      <c r="DU26" s="212"/>
      <c r="DW26" s="213"/>
      <c r="DX26" s="212"/>
      <c r="DY26" s="213"/>
      <c r="DZ26" s="212"/>
      <c r="EA26" s="212"/>
      <c r="EB26" s="213"/>
      <c r="EC26" s="212"/>
      <c r="EE26" s="213"/>
      <c r="EF26" s="212"/>
      <c r="EG26" s="213"/>
      <c r="EH26" s="212"/>
      <c r="EI26" s="212"/>
      <c r="EJ26" s="213"/>
      <c r="EK26" s="212"/>
      <c r="EM26" s="213"/>
      <c r="EN26" s="212"/>
      <c r="EO26" s="213"/>
      <c r="EP26" s="212"/>
      <c r="EQ26" s="212"/>
      <c r="ER26" s="213"/>
      <c r="ES26" s="212"/>
      <c r="EU26" s="213"/>
      <c r="EV26" s="212"/>
      <c r="EW26" s="213"/>
      <c r="EX26" s="212"/>
      <c r="EY26" s="212"/>
      <c r="EZ26" s="213"/>
      <c r="FA26" s="212"/>
      <c r="FC26" s="213"/>
      <c r="FD26" s="212"/>
      <c r="FE26" s="213"/>
      <c r="FF26" s="212"/>
      <c r="FG26" s="212"/>
      <c r="FH26" s="213"/>
      <c r="FI26" s="212"/>
      <c r="FK26" s="213"/>
      <c r="FL26" s="212"/>
      <c r="FM26" s="213"/>
      <c r="FN26" s="212"/>
      <c r="FO26" s="212"/>
      <c r="FP26" s="213"/>
      <c r="FQ26" s="212"/>
      <c r="FS26" s="213"/>
      <c r="FT26" s="212"/>
      <c r="FU26" s="213"/>
      <c r="FV26" s="212"/>
      <c r="FW26" s="212"/>
      <c r="FX26" s="213"/>
      <c r="FY26" s="212"/>
      <c r="GA26" s="213"/>
      <c r="GB26" s="212"/>
      <c r="GC26" s="213"/>
      <c r="GD26" s="212"/>
      <c r="GE26" s="212"/>
      <c r="GF26" s="213"/>
      <c r="GG26" s="212"/>
      <c r="GI26" s="213"/>
      <c r="GJ26" s="212"/>
      <c r="GK26" s="213"/>
      <c r="GL26" s="212"/>
      <c r="GM26" s="212"/>
      <c r="GN26" s="213"/>
      <c r="GO26" s="212"/>
      <c r="GQ26" s="213"/>
      <c r="GR26" s="212"/>
      <c r="GS26" s="213"/>
      <c r="GT26" s="212"/>
      <c r="GU26" s="212"/>
      <c r="GV26" s="213"/>
      <c r="GW26" s="212"/>
      <c r="GY26" s="213"/>
      <c r="GZ26" s="212"/>
      <c r="HA26" s="213"/>
      <c r="HB26" s="212"/>
      <c r="HC26" s="212"/>
      <c r="HD26" s="213"/>
      <c r="HE26" s="212"/>
      <c r="HG26" s="213"/>
      <c r="HH26" s="212"/>
      <c r="HI26" s="213"/>
      <c r="HJ26" s="212"/>
      <c r="HK26" s="212"/>
      <c r="HL26" s="213"/>
      <c r="HM26" s="212"/>
      <c r="HO26" s="213"/>
      <c r="HP26" s="212"/>
      <c r="HQ26" s="213"/>
      <c r="HR26" s="212"/>
      <c r="HS26" s="212"/>
      <c r="HT26" s="213"/>
      <c r="HU26" s="212"/>
      <c r="HW26" s="213"/>
      <c r="HX26" s="212"/>
      <c r="HY26" s="213"/>
      <c r="HZ26" s="212"/>
      <c r="IA26" s="212"/>
      <c r="IB26" s="213"/>
      <c r="IC26" s="212"/>
      <c r="IE26" s="213"/>
      <c r="IF26" s="212"/>
      <c r="IG26" s="213"/>
      <c r="IH26" s="212"/>
      <c r="II26" s="212"/>
      <c r="IJ26" s="213"/>
      <c r="IK26" s="212"/>
      <c r="IM26" s="213"/>
      <c r="IN26" s="212"/>
      <c r="IO26" s="213"/>
      <c r="IP26" s="212"/>
      <c r="IQ26" s="212"/>
      <c r="IR26" s="213"/>
      <c r="IS26" s="212"/>
      <c r="IU26" s="213"/>
      <c r="IV26" s="212"/>
    </row>
    <row r="27" spans="1:256" ht="15">
      <c r="A27" s="453"/>
      <c r="B27" s="450">
        <v>0</v>
      </c>
      <c r="C27" s="450"/>
      <c r="D27" s="454"/>
      <c r="E27" s="450">
        <v>0</v>
      </c>
      <c r="F27" s="37"/>
      <c r="G27" s="454"/>
      <c r="H27" s="440">
        <v>0</v>
      </c>
      <c r="I27" s="213"/>
      <c r="J27" s="212"/>
      <c r="K27" s="212"/>
      <c r="L27" s="213"/>
      <c r="M27" s="212"/>
      <c r="O27" s="213"/>
      <c r="P27" s="212"/>
      <c r="Q27" s="213"/>
      <c r="R27" s="212"/>
      <c r="S27" s="212"/>
      <c r="T27" s="213"/>
      <c r="U27" s="212"/>
      <c r="W27" s="213"/>
      <c r="X27" s="212"/>
      <c r="Y27" s="213"/>
      <c r="Z27" s="212"/>
      <c r="AA27" s="212"/>
      <c r="AB27" s="213"/>
      <c r="AC27" s="212"/>
      <c r="AE27" s="213"/>
      <c r="AF27" s="212"/>
      <c r="AG27" s="213"/>
      <c r="AH27" s="212"/>
      <c r="AI27" s="212"/>
      <c r="AJ27" s="213"/>
      <c r="AK27" s="212"/>
      <c r="AM27" s="213"/>
      <c r="AN27" s="212"/>
      <c r="AO27" s="213"/>
      <c r="AP27" s="212"/>
      <c r="AQ27" s="212"/>
      <c r="AR27" s="213"/>
      <c r="AS27" s="212"/>
      <c r="AU27" s="213"/>
      <c r="AV27" s="212"/>
      <c r="AW27" s="213"/>
      <c r="AX27" s="212"/>
      <c r="AY27" s="212"/>
      <c r="AZ27" s="213"/>
      <c r="BA27" s="212"/>
      <c r="BC27" s="213"/>
      <c r="BD27" s="212"/>
      <c r="BE27" s="213"/>
      <c r="BF27" s="212"/>
      <c r="BG27" s="212"/>
      <c r="BH27" s="213"/>
      <c r="BI27" s="212"/>
      <c r="BK27" s="213"/>
      <c r="BL27" s="212"/>
      <c r="BM27" s="213"/>
      <c r="BN27" s="212"/>
      <c r="BO27" s="212"/>
      <c r="BP27" s="213"/>
      <c r="BQ27" s="212"/>
      <c r="BS27" s="213"/>
      <c r="BT27" s="212"/>
      <c r="BU27" s="213"/>
      <c r="BV27" s="212"/>
      <c r="BW27" s="212"/>
      <c r="BX27" s="213"/>
      <c r="BY27" s="212"/>
      <c r="CA27" s="213"/>
      <c r="CB27" s="212"/>
      <c r="CC27" s="213"/>
      <c r="CD27" s="212"/>
      <c r="CE27" s="212"/>
      <c r="CF27" s="213"/>
      <c r="CG27" s="212"/>
      <c r="CI27" s="213"/>
      <c r="CJ27" s="212"/>
      <c r="CK27" s="213"/>
      <c r="CL27" s="212"/>
      <c r="CM27" s="212"/>
      <c r="CN27" s="213"/>
      <c r="CO27" s="212"/>
      <c r="CQ27" s="213"/>
      <c r="CR27" s="212"/>
      <c r="CS27" s="213"/>
      <c r="CT27" s="212"/>
      <c r="CU27" s="212"/>
      <c r="CV27" s="213"/>
      <c r="CW27" s="212"/>
      <c r="CY27" s="213"/>
      <c r="CZ27" s="212"/>
      <c r="DA27" s="213"/>
      <c r="DB27" s="212"/>
      <c r="DC27" s="212"/>
      <c r="DD27" s="213"/>
      <c r="DE27" s="212"/>
      <c r="DG27" s="213"/>
      <c r="DH27" s="212"/>
      <c r="DI27" s="213"/>
      <c r="DJ27" s="212"/>
      <c r="DK27" s="212"/>
      <c r="DL27" s="213"/>
      <c r="DM27" s="212"/>
      <c r="DO27" s="213"/>
      <c r="DP27" s="212"/>
      <c r="DQ27" s="213"/>
      <c r="DR27" s="212"/>
      <c r="DS27" s="212"/>
      <c r="DT27" s="213"/>
      <c r="DU27" s="212"/>
      <c r="DW27" s="213"/>
      <c r="DX27" s="212"/>
      <c r="DY27" s="213"/>
      <c r="DZ27" s="212"/>
      <c r="EA27" s="212"/>
      <c r="EB27" s="213"/>
      <c r="EC27" s="212"/>
      <c r="EE27" s="213"/>
      <c r="EF27" s="212"/>
      <c r="EG27" s="213"/>
      <c r="EH27" s="212"/>
      <c r="EI27" s="212"/>
      <c r="EJ27" s="213"/>
      <c r="EK27" s="212"/>
      <c r="EM27" s="213"/>
      <c r="EN27" s="212"/>
      <c r="EO27" s="213"/>
      <c r="EP27" s="212"/>
      <c r="EQ27" s="212"/>
      <c r="ER27" s="213"/>
      <c r="ES27" s="212"/>
      <c r="EU27" s="213"/>
      <c r="EV27" s="212"/>
      <c r="EW27" s="213"/>
      <c r="EX27" s="212"/>
      <c r="EY27" s="212"/>
      <c r="EZ27" s="213"/>
      <c r="FA27" s="212"/>
      <c r="FC27" s="213"/>
      <c r="FD27" s="212"/>
      <c r="FE27" s="213"/>
      <c r="FF27" s="212"/>
      <c r="FG27" s="212"/>
      <c r="FH27" s="213"/>
      <c r="FI27" s="212"/>
      <c r="FK27" s="213"/>
      <c r="FL27" s="212"/>
      <c r="FM27" s="213"/>
      <c r="FN27" s="212"/>
      <c r="FO27" s="212"/>
      <c r="FP27" s="213"/>
      <c r="FQ27" s="212"/>
      <c r="FS27" s="213"/>
      <c r="FT27" s="212"/>
      <c r="FU27" s="213"/>
      <c r="FV27" s="212"/>
      <c r="FW27" s="212"/>
      <c r="FX27" s="213"/>
      <c r="FY27" s="212"/>
      <c r="GA27" s="213"/>
      <c r="GB27" s="212"/>
      <c r="GC27" s="213"/>
      <c r="GD27" s="212"/>
      <c r="GE27" s="212"/>
      <c r="GF27" s="213"/>
      <c r="GG27" s="212"/>
      <c r="GI27" s="213"/>
      <c r="GJ27" s="212"/>
      <c r="GK27" s="213"/>
      <c r="GL27" s="212"/>
      <c r="GM27" s="212"/>
      <c r="GN27" s="213"/>
      <c r="GO27" s="212"/>
      <c r="GQ27" s="213"/>
      <c r="GR27" s="212"/>
      <c r="GS27" s="213"/>
      <c r="GT27" s="212"/>
      <c r="GU27" s="212"/>
      <c r="GV27" s="213"/>
      <c r="GW27" s="212"/>
      <c r="GY27" s="213"/>
      <c r="GZ27" s="212"/>
      <c r="HA27" s="213"/>
      <c r="HB27" s="212"/>
      <c r="HC27" s="212"/>
      <c r="HD27" s="213"/>
      <c r="HE27" s="212"/>
      <c r="HG27" s="213"/>
      <c r="HH27" s="212"/>
      <c r="HI27" s="213"/>
      <c r="HJ27" s="212"/>
      <c r="HK27" s="212"/>
      <c r="HL27" s="213"/>
      <c r="HM27" s="212"/>
      <c r="HO27" s="213"/>
      <c r="HP27" s="212"/>
      <c r="HQ27" s="213"/>
      <c r="HR27" s="212"/>
      <c r="HS27" s="212"/>
      <c r="HT27" s="213"/>
      <c r="HU27" s="212"/>
      <c r="HW27" s="213"/>
      <c r="HX27" s="212"/>
      <c r="HY27" s="213"/>
      <c r="HZ27" s="212"/>
      <c r="IA27" s="212"/>
      <c r="IB27" s="213"/>
      <c r="IC27" s="212"/>
      <c r="IE27" s="213"/>
      <c r="IF27" s="212"/>
      <c r="IG27" s="213"/>
      <c r="IH27" s="212"/>
      <c r="II27" s="212"/>
      <c r="IJ27" s="213"/>
      <c r="IK27" s="212"/>
      <c r="IM27" s="213"/>
      <c r="IN27" s="212"/>
      <c r="IO27" s="213"/>
      <c r="IP27" s="212"/>
      <c r="IQ27" s="212"/>
      <c r="IR27" s="213"/>
      <c r="IS27" s="212"/>
      <c r="IU27" s="213"/>
      <c r="IV27" s="212"/>
    </row>
    <row r="28" spans="1:256" ht="15">
      <c r="A28" s="453"/>
      <c r="B28" s="450">
        <v>0</v>
      </c>
      <c r="C28" s="450"/>
      <c r="D28" s="454"/>
      <c r="E28" s="450">
        <v>0</v>
      </c>
      <c r="F28" s="37"/>
      <c r="G28" s="454"/>
      <c r="H28" s="440">
        <v>0</v>
      </c>
      <c r="I28" s="213"/>
      <c r="J28" s="212"/>
      <c r="K28" s="212"/>
      <c r="L28" s="213"/>
      <c r="M28" s="212"/>
      <c r="O28" s="213"/>
      <c r="P28" s="212"/>
      <c r="Q28" s="213"/>
      <c r="R28" s="212"/>
      <c r="S28" s="212"/>
      <c r="T28" s="213"/>
      <c r="U28" s="212"/>
      <c r="W28" s="213"/>
      <c r="X28" s="212"/>
      <c r="Y28" s="213"/>
      <c r="Z28" s="212"/>
      <c r="AA28" s="212"/>
      <c r="AB28" s="213"/>
      <c r="AC28" s="212"/>
      <c r="AE28" s="213"/>
      <c r="AF28" s="212"/>
      <c r="AG28" s="213"/>
      <c r="AH28" s="212"/>
      <c r="AI28" s="212"/>
      <c r="AJ28" s="213"/>
      <c r="AK28" s="212"/>
      <c r="AM28" s="213"/>
      <c r="AN28" s="212"/>
      <c r="AO28" s="213"/>
      <c r="AP28" s="212"/>
      <c r="AQ28" s="212"/>
      <c r="AR28" s="213"/>
      <c r="AS28" s="212"/>
      <c r="AU28" s="213"/>
      <c r="AV28" s="212"/>
      <c r="AW28" s="213"/>
      <c r="AX28" s="212"/>
      <c r="AY28" s="212"/>
      <c r="AZ28" s="213"/>
      <c r="BA28" s="212"/>
      <c r="BC28" s="213"/>
      <c r="BD28" s="212"/>
      <c r="BE28" s="213"/>
      <c r="BF28" s="212"/>
      <c r="BG28" s="212"/>
      <c r="BH28" s="213"/>
      <c r="BI28" s="212"/>
      <c r="BK28" s="213"/>
      <c r="BL28" s="212"/>
      <c r="BM28" s="213"/>
      <c r="BN28" s="212"/>
      <c r="BO28" s="212"/>
      <c r="BP28" s="213"/>
      <c r="BQ28" s="212"/>
      <c r="BS28" s="213"/>
      <c r="BT28" s="212"/>
      <c r="BU28" s="213"/>
      <c r="BV28" s="212"/>
      <c r="BW28" s="212"/>
      <c r="BX28" s="213"/>
      <c r="BY28" s="212"/>
      <c r="CA28" s="213"/>
      <c r="CB28" s="212"/>
      <c r="CC28" s="213"/>
      <c r="CD28" s="212"/>
      <c r="CE28" s="212"/>
      <c r="CF28" s="213"/>
      <c r="CG28" s="212"/>
      <c r="CI28" s="213"/>
      <c r="CJ28" s="212"/>
      <c r="CK28" s="213"/>
      <c r="CL28" s="212"/>
      <c r="CM28" s="212"/>
      <c r="CN28" s="213"/>
      <c r="CO28" s="212"/>
      <c r="CQ28" s="213"/>
      <c r="CR28" s="212"/>
      <c r="CS28" s="213"/>
      <c r="CT28" s="212"/>
      <c r="CU28" s="212"/>
      <c r="CV28" s="213"/>
      <c r="CW28" s="212"/>
      <c r="CY28" s="213"/>
      <c r="CZ28" s="212"/>
      <c r="DA28" s="213"/>
      <c r="DB28" s="212"/>
      <c r="DC28" s="212"/>
      <c r="DD28" s="213"/>
      <c r="DE28" s="212"/>
      <c r="DG28" s="213"/>
      <c r="DH28" s="212"/>
      <c r="DI28" s="213"/>
      <c r="DJ28" s="212"/>
      <c r="DK28" s="212"/>
      <c r="DL28" s="213"/>
      <c r="DM28" s="212"/>
      <c r="DO28" s="213"/>
      <c r="DP28" s="212"/>
      <c r="DQ28" s="213"/>
      <c r="DR28" s="212"/>
      <c r="DS28" s="212"/>
      <c r="DT28" s="213"/>
      <c r="DU28" s="212"/>
      <c r="DW28" s="213"/>
      <c r="DX28" s="212"/>
      <c r="DY28" s="213"/>
      <c r="DZ28" s="212"/>
      <c r="EA28" s="212"/>
      <c r="EB28" s="213"/>
      <c r="EC28" s="212"/>
      <c r="EE28" s="213"/>
      <c r="EF28" s="212"/>
      <c r="EG28" s="213"/>
      <c r="EH28" s="212"/>
      <c r="EI28" s="212"/>
      <c r="EJ28" s="213"/>
      <c r="EK28" s="212"/>
      <c r="EM28" s="213"/>
      <c r="EN28" s="212"/>
      <c r="EO28" s="213"/>
      <c r="EP28" s="212"/>
      <c r="EQ28" s="212"/>
      <c r="ER28" s="213"/>
      <c r="ES28" s="212"/>
      <c r="EU28" s="213"/>
      <c r="EV28" s="212"/>
      <c r="EW28" s="213"/>
      <c r="EX28" s="212"/>
      <c r="EY28" s="212"/>
      <c r="EZ28" s="213"/>
      <c r="FA28" s="212"/>
      <c r="FC28" s="213"/>
      <c r="FD28" s="212"/>
      <c r="FE28" s="213"/>
      <c r="FF28" s="212"/>
      <c r="FG28" s="212"/>
      <c r="FH28" s="213"/>
      <c r="FI28" s="212"/>
      <c r="FK28" s="213"/>
      <c r="FL28" s="212"/>
      <c r="FM28" s="213"/>
      <c r="FN28" s="212"/>
      <c r="FO28" s="212"/>
      <c r="FP28" s="213"/>
      <c r="FQ28" s="212"/>
      <c r="FS28" s="213"/>
      <c r="FT28" s="212"/>
      <c r="FU28" s="213"/>
      <c r="FV28" s="212"/>
      <c r="FW28" s="212"/>
      <c r="FX28" s="213"/>
      <c r="FY28" s="212"/>
      <c r="GA28" s="213"/>
      <c r="GB28" s="212"/>
      <c r="GC28" s="213"/>
      <c r="GD28" s="212"/>
      <c r="GE28" s="212"/>
      <c r="GF28" s="213"/>
      <c r="GG28" s="212"/>
      <c r="GI28" s="213"/>
      <c r="GJ28" s="212"/>
      <c r="GK28" s="213"/>
      <c r="GL28" s="212"/>
      <c r="GM28" s="212"/>
      <c r="GN28" s="213"/>
      <c r="GO28" s="212"/>
      <c r="GQ28" s="213"/>
      <c r="GR28" s="212"/>
      <c r="GS28" s="213"/>
      <c r="GT28" s="212"/>
      <c r="GU28" s="212"/>
      <c r="GV28" s="213"/>
      <c r="GW28" s="212"/>
      <c r="GY28" s="213"/>
      <c r="GZ28" s="212"/>
      <c r="HA28" s="213"/>
      <c r="HB28" s="212"/>
      <c r="HC28" s="212"/>
      <c r="HD28" s="213"/>
      <c r="HE28" s="212"/>
      <c r="HG28" s="213"/>
      <c r="HH28" s="212"/>
      <c r="HI28" s="213"/>
      <c r="HJ28" s="212"/>
      <c r="HK28" s="212"/>
      <c r="HL28" s="213"/>
      <c r="HM28" s="212"/>
      <c r="HO28" s="213"/>
      <c r="HP28" s="212"/>
      <c r="HQ28" s="213"/>
      <c r="HR28" s="212"/>
      <c r="HS28" s="212"/>
      <c r="HT28" s="213"/>
      <c r="HU28" s="212"/>
      <c r="HW28" s="213"/>
      <c r="HX28" s="212"/>
      <c r="HY28" s="213"/>
      <c r="HZ28" s="212"/>
      <c r="IA28" s="212"/>
      <c r="IB28" s="213"/>
      <c r="IC28" s="212"/>
      <c r="IE28" s="213"/>
      <c r="IF28" s="212"/>
      <c r="IG28" s="213"/>
      <c r="IH28" s="212"/>
      <c r="II28" s="212"/>
      <c r="IJ28" s="213"/>
      <c r="IK28" s="212"/>
      <c r="IM28" s="213"/>
      <c r="IN28" s="212"/>
      <c r="IO28" s="213"/>
      <c r="IP28" s="212"/>
      <c r="IQ28" s="212"/>
      <c r="IR28" s="213"/>
      <c r="IS28" s="212"/>
      <c r="IU28" s="213"/>
      <c r="IV28" s="212"/>
    </row>
    <row r="29" spans="1:256" ht="15">
      <c r="A29" s="453"/>
      <c r="B29" s="450">
        <v>0</v>
      </c>
      <c r="C29" s="450"/>
      <c r="D29" s="454"/>
      <c r="E29" s="450">
        <v>0</v>
      </c>
      <c r="F29" s="37"/>
      <c r="G29" s="454"/>
      <c r="H29" s="440">
        <v>0</v>
      </c>
      <c r="I29" s="213"/>
      <c r="J29" s="212"/>
      <c r="K29" s="212"/>
      <c r="L29" s="213"/>
      <c r="M29" s="212"/>
      <c r="O29" s="213"/>
      <c r="P29" s="212"/>
      <c r="Q29" s="213"/>
      <c r="R29" s="212"/>
      <c r="S29" s="212"/>
      <c r="T29" s="213"/>
      <c r="U29" s="212"/>
      <c r="W29" s="213"/>
      <c r="X29" s="212"/>
      <c r="Y29" s="213"/>
      <c r="Z29" s="212"/>
      <c r="AA29" s="212"/>
      <c r="AB29" s="213"/>
      <c r="AC29" s="212"/>
      <c r="AE29" s="213"/>
      <c r="AF29" s="212"/>
      <c r="AG29" s="213"/>
      <c r="AH29" s="212"/>
      <c r="AI29" s="212"/>
      <c r="AJ29" s="213"/>
      <c r="AK29" s="212"/>
      <c r="AM29" s="213"/>
      <c r="AN29" s="212"/>
      <c r="AO29" s="213"/>
      <c r="AP29" s="212"/>
      <c r="AQ29" s="212"/>
      <c r="AR29" s="213"/>
      <c r="AS29" s="212"/>
      <c r="AU29" s="213"/>
      <c r="AV29" s="212"/>
      <c r="AW29" s="213"/>
      <c r="AX29" s="212"/>
      <c r="AY29" s="212"/>
      <c r="AZ29" s="213"/>
      <c r="BA29" s="212"/>
      <c r="BC29" s="213"/>
      <c r="BD29" s="212"/>
      <c r="BE29" s="213"/>
      <c r="BF29" s="212"/>
      <c r="BG29" s="212"/>
      <c r="BH29" s="213"/>
      <c r="BI29" s="212"/>
      <c r="BK29" s="213"/>
      <c r="BL29" s="212"/>
      <c r="BM29" s="213"/>
      <c r="BN29" s="212"/>
      <c r="BO29" s="212"/>
      <c r="BP29" s="213"/>
      <c r="BQ29" s="212"/>
      <c r="BS29" s="213"/>
      <c r="BT29" s="212"/>
      <c r="BU29" s="213"/>
      <c r="BV29" s="212"/>
      <c r="BW29" s="212"/>
      <c r="BX29" s="213"/>
      <c r="BY29" s="212"/>
      <c r="CA29" s="213"/>
      <c r="CB29" s="212"/>
      <c r="CC29" s="213"/>
      <c r="CD29" s="212"/>
      <c r="CE29" s="212"/>
      <c r="CF29" s="213"/>
      <c r="CG29" s="212"/>
      <c r="CI29" s="213"/>
      <c r="CJ29" s="212"/>
      <c r="CK29" s="213"/>
      <c r="CL29" s="212"/>
      <c r="CM29" s="212"/>
      <c r="CN29" s="213"/>
      <c r="CO29" s="212"/>
      <c r="CQ29" s="213"/>
      <c r="CR29" s="212"/>
      <c r="CS29" s="213"/>
      <c r="CT29" s="212"/>
      <c r="CU29" s="212"/>
      <c r="CV29" s="213"/>
      <c r="CW29" s="212"/>
      <c r="CY29" s="213"/>
      <c r="CZ29" s="212"/>
      <c r="DA29" s="213"/>
      <c r="DB29" s="212"/>
      <c r="DC29" s="212"/>
      <c r="DD29" s="213"/>
      <c r="DE29" s="212"/>
      <c r="DG29" s="213"/>
      <c r="DH29" s="212"/>
      <c r="DI29" s="213"/>
      <c r="DJ29" s="212"/>
      <c r="DK29" s="212"/>
      <c r="DL29" s="213"/>
      <c r="DM29" s="212"/>
      <c r="DO29" s="213"/>
      <c r="DP29" s="212"/>
      <c r="DQ29" s="213"/>
      <c r="DR29" s="212"/>
      <c r="DS29" s="212"/>
      <c r="DT29" s="213"/>
      <c r="DU29" s="212"/>
      <c r="DW29" s="213"/>
      <c r="DX29" s="212"/>
      <c r="DY29" s="213"/>
      <c r="DZ29" s="212"/>
      <c r="EA29" s="212"/>
      <c r="EB29" s="213"/>
      <c r="EC29" s="212"/>
      <c r="EE29" s="213"/>
      <c r="EF29" s="212"/>
      <c r="EG29" s="213"/>
      <c r="EH29" s="212"/>
      <c r="EI29" s="212"/>
      <c r="EJ29" s="213"/>
      <c r="EK29" s="212"/>
      <c r="EM29" s="213"/>
      <c r="EN29" s="212"/>
      <c r="EO29" s="213"/>
      <c r="EP29" s="212"/>
      <c r="EQ29" s="212"/>
      <c r="ER29" s="213"/>
      <c r="ES29" s="212"/>
      <c r="EU29" s="213"/>
      <c r="EV29" s="212"/>
      <c r="EW29" s="213"/>
      <c r="EX29" s="212"/>
      <c r="EY29" s="212"/>
      <c r="EZ29" s="213"/>
      <c r="FA29" s="212"/>
      <c r="FC29" s="213"/>
      <c r="FD29" s="212"/>
      <c r="FE29" s="213"/>
      <c r="FF29" s="212"/>
      <c r="FG29" s="212"/>
      <c r="FH29" s="213"/>
      <c r="FI29" s="212"/>
      <c r="FK29" s="213"/>
      <c r="FL29" s="212"/>
      <c r="FM29" s="213"/>
      <c r="FN29" s="212"/>
      <c r="FO29" s="212"/>
      <c r="FP29" s="213"/>
      <c r="FQ29" s="212"/>
      <c r="FS29" s="213"/>
      <c r="FT29" s="212"/>
      <c r="FU29" s="213"/>
      <c r="FV29" s="212"/>
      <c r="FW29" s="212"/>
      <c r="FX29" s="213"/>
      <c r="FY29" s="212"/>
      <c r="GA29" s="213"/>
      <c r="GB29" s="212"/>
      <c r="GC29" s="213"/>
      <c r="GD29" s="212"/>
      <c r="GE29" s="212"/>
      <c r="GF29" s="213"/>
      <c r="GG29" s="212"/>
      <c r="GI29" s="213"/>
      <c r="GJ29" s="212"/>
      <c r="GK29" s="213"/>
      <c r="GL29" s="212"/>
      <c r="GM29" s="212"/>
      <c r="GN29" s="213"/>
      <c r="GO29" s="212"/>
      <c r="GQ29" s="213"/>
      <c r="GR29" s="212"/>
      <c r="GS29" s="213"/>
      <c r="GT29" s="212"/>
      <c r="GU29" s="212"/>
      <c r="GV29" s="213"/>
      <c r="GW29" s="212"/>
      <c r="GY29" s="213"/>
      <c r="GZ29" s="212"/>
      <c r="HA29" s="213"/>
      <c r="HB29" s="212"/>
      <c r="HC29" s="212"/>
      <c r="HD29" s="213"/>
      <c r="HE29" s="212"/>
      <c r="HG29" s="213"/>
      <c r="HH29" s="212"/>
      <c r="HI29" s="213"/>
      <c r="HJ29" s="212"/>
      <c r="HK29" s="212"/>
      <c r="HL29" s="213"/>
      <c r="HM29" s="212"/>
      <c r="HO29" s="213"/>
      <c r="HP29" s="212"/>
      <c r="HQ29" s="213"/>
      <c r="HR29" s="212"/>
      <c r="HS29" s="212"/>
      <c r="HT29" s="213"/>
      <c r="HU29" s="212"/>
      <c r="HW29" s="213"/>
      <c r="HX29" s="212"/>
      <c r="HY29" s="213"/>
      <c r="HZ29" s="212"/>
      <c r="IA29" s="212"/>
      <c r="IB29" s="213"/>
      <c r="IC29" s="212"/>
      <c r="IE29" s="213"/>
      <c r="IF29" s="212"/>
      <c r="IG29" s="213"/>
      <c r="IH29" s="212"/>
      <c r="II29" s="212"/>
      <c r="IJ29" s="213"/>
      <c r="IK29" s="212"/>
      <c r="IM29" s="213"/>
      <c r="IN29" s="212"/>
      <c r="IO29" s="213"/>
      <c r="IP29" s="212"/>
      <c r="IQ29" s="212"/>
      <c r="IR29" s="213"/>
      <c r="IS29" s="212"/>
      <c r="IU29" s="213"/>
      <c r="IV29" s="212"/>
    </row>
    <row r="30" spans="1:256" ht="15">
      <c r="A30" s="453"/>
      <c r="B30" s="450">
        <v>0</v>
      </c>
      <c r="C30" s="450"/>
      <c r="D30" s="454"/>
      <c r="E30" s="450">
        <v>0</v>
      </c>
      <c r="F30" s="37"/>
      <c r="G30" s="454"/>
      <c r="H30" s="440">
        <v>0</v>
      </c>
      <c r="I30" s="213"/>
      <c r="J30" s="212"/>
      <c r="K30" s="212"/>
      <c r="L30" s="213"/>
      <c r="M30" s="212"/>
      <c r="O30" s="213"/>
      <c r="P30" s="212"/>
      <c r="Q30" s="213"/>
      <c r="R30" s="212"/>
      <c r="S30" s="212"/>
      <c r="T30" s="213"/>
      <c r="U30" s="212"/>
      <c r="W30" s="213"/>
      <c r="X30" s="212"/>
      <c r="Y30" s="213"/>
      <c r="Z30" s="212"/>
      <c r="AA30" s="212"/>
      <c r="AB30" s="213"/>
      <c r="AC30" s="212"/>
      <c r="AE30" s="213"/>
      <c r="AF30" s="212"/>
      <c r="AG30" s="213"/>
      <c r="AH30" s="212"/>
      <c r="AI30" s="212"/>
      <c r="AJ30" s="213"/>
      <c r="AK30" s="212"/>
      <c r="AM30" s="213"/>
      <c r="AN30" s="212"/>
      <c r="AO30" s="213"/>
      <c r="AP30" s="212"/>
      <c r="AQ30" s="212"/>
      <c r="AR30" s="213"/>
      <c r="AS30" s="212"/>
      <c r="AU30" s="213"/>
      <c r="AV30" s="212"/>
      <c r="AW30" s="213"/>
      <c r="AX30" s="212"/>
      <c r="AY30" s="212"/>
      <c r="AZ30" s="213"/>
      <c r="BA30" s="212"/>
      <c r="BC30" s="213"/>
      <c r="BD30" s="212"/>
      <c r="BE30" s="213"/>
      <c r="BF30" s="212"/>
      <c r="BG30" s="212"/>
      <c r="BH30" s="213"/>
      <c r="BI30" s="212"/>
      <c r="BK30" s="213"/>
      <c r="BL30" s="212"/>
      <c r="BM30" s="213"/>
      <c r="BN30" s="212"/>
      <c r="BO30" s="212"/>
      <c r="BP30" s="213"/>
      <c r="BQ30" s="212"/>
      <c r="BS30" s="213"/>
      <c r="BT30" s="212"/>
      <c r="BU30" s="213"/>
      <c r="BV30" s="212"/>
      <c r="BW30" s="212"/>
      <c r="BX30" s="213"/>
      <c r="BY30" s="212"/>
      <c r="CA30" s="213"/>
      <c r="CB30" s="212"/>
      <c r="CC30" s="213"/>
      <c r="CD30" s="212"/>
      <c r="CE30" s="212"/>
      <c r="CF30" s="213"/>
      <c r="CG30" s="212"/>
      <c r="CI30" s="213"/>
      <c r="CJ30" s="212"/>
      <c r="CK30" s="213"/>
      <c r="CL30" s="212"/>
      <c r="CM30" s="212"/>
      <c r="CN30" s="213"/>
      <c r="CO30" s="212"/>
      <c r="CQ30" s="213"/>
      <c r="CR30" s="212"/>
      <c r="CS30" s="213"/>
      <c r="CT30" s="212"/>
      <c r="CU30" s="212"/>
      <c r="CV30" s="213"/>
      <c r="CW30" s="212"/>
      <c r="CY30" s="213"/>
      <c r="CZ30" s="212"/>
      <c r="DA30" s="213"/>
      <c r="DB30" s="212"/>
      <c r="DC30" s="212"/>
      <c r="DD30" s="213"/>
      <c r="DE30" s="212"/>
      <c r="DG30" s="213"/>
      <c r="DH30" s="212"/>
      <c r="DI30" s="213"/>
      <c r="DJ30" s="212"/>
      <c r="DK30" s="212"/>
      <c r="DL30" s="213"/>
      <c r="DM30" s="212"/>
      <c r="DO30" s="213"/>
      <c r="DP30" s="212"/>
      <c r="DQ30" s="213"/>
      <c r="DR30" s="212"/>
      <c r="DS30" s="212"/>
      <c r="DT30" s="213"/>
      <c r="DU30" s="212"/>
      <c r="DW30" s="213"/>
      <c r="DX30" s="212"/>
      <c r="DY30" s="213"/>
      <c r="DZ30" s="212"/>
      <c r="EA30" s="212"/>
      <c r="EB30" s="213"/>
      <c r="EC30" s="212"/>
      <c r="EE30" s="213"/>
      <c r="EF30" s="212"/>
      <c r="EG30" s="213"/>
      <c r="EH30" s="212"/>
      <c r="EI30" s="212"/>
      <c r="EJ30" s="213"/>
      <c r="EK30" s="212"/>
      <c r="EM30" s="213"/>
      <c r="EN30" s="212"/>
      <c r="EO30" s="213"/>
      <c r="EP30" s="212"/>
      <c r="EQ30" s="212"/>
      <c r="ER30" s="213"/>
      <c r="ES30" s="212"/>
      <c r="EU30" s="213"/>
      <c r="EV30" s="212"/>
      <c r="EW30" s="213"/>
      <c r="EX30" s="212"/>
      <c r="EY30" s="212"/>
      <c r="EZ30" s="213"/>
      <c r="FA30" s="212"/>
      <c r="FC30" s="213"/>
      <c r="FD30" s="212"/>
      <c r="FE30" s="213"/>
      <c r="FF30" s="212"/>
      <c r="FG30" s="212"/>
      <c r="FH30" s="213"/>
      <c r="FI30" s="212"/>
      <c r="FK30" s="213"/>
      <c r="FL30" s="212"/>
      <c r="FM30" s="213"/>
      <c r="FN30" s="212"/>
      <c r="FO30" s="212"/>
      <c r="FP30" s="213"/>
      <c r="FQ30" s="212"/>
      <c r="FS30" s="213"/>
      <c r="FT30" s="212"/>
      <c r="FU30" s="213"/>
      <c r="FV30" s="212"/>
      <c r="FW30" s="212"/>
      <c r="FX30" s="213"/>
      <c r="FY30" s="212"/>
      <c r="GA30" s="213"/>
      <c r="GB30" s="212"/>
      <c r="GC30" s="213"/>
      <c r="GD30" s="212"/>
      <c r="GE30" s="212"/>
      <c r="GF30" s="213"/>
      <c r="GG30" s="212"/>
      <c r="GI30" s="213"/>
      <c r="GJ30" s="212"/>
      <c r="GK30" s="213"/>
      <c r="GL30" s="212"/>
      <c r="GM30" s="212"/>
      <c r="GN30" s="213"/>
      <c r="GO30" s="212"/>
      <c r="GQ30" s="213"/>
      <c r="GR30" s="212"/>
      <c r="GS30" s="213"/>
      <c r="GT30" s="212"/>
      <c r="GU30" s="212"/>
      <c r="GV30" s="213"/>
      <c r="GW30" s="212"/>
      <c r="GY30" s="213"/>
      <c r="GZ30" s="212"/>
      <c r="HA30" s="213"/>
      <c r="HB30" s="212"/>
      <c r="HC30" s="212"/>
      <c r="HD30" s="213"/>
      <c r="HE30" s="212"/>
      <c r="HG30" s="213"/>
      <c r="HH30" s="212"/>
      <c r="HI30" s="213"/>
      <c r="HJ30" s="212"/>
      <c r="HK30" s="212"/>
      <c r="HL30" s="213"/>
      <c r="HM30" s="212"/>
      <c r="HO30" s="213"/>
      <c r="HP30" s="212"/>
      <c r="HQ30" s="213"/>
      <c r="HR30" s="212"/>
      <c r="HS30" s="212"/>
      <c r="HT30" s="213"/>
      <c r="HU30" s="212"/>
      <c r="HW30" s="213"/>
      <c r="HX30" s="212"/>
      <c r="HY30" s="213"/>
      <c r="HZ30" s="212"/>
      <c r="IA30" s="212"/>
      <c r="IB30" s="213"/>
      <c r="IC30" s="212"/>
      <c r="IE30" s="213"/>
      <c r="IF30" s="212"/>
      <c r="IG30" s="213"/>
      <c r="IH30" s="212"/>
      <c r="II30" s="212"/>
      <c r="IJ30" s="213"/>
      <c r="IK30" s="212"/>
      <c r="IM30" s="213"/>
      <c r="IN30" s="212"/>
      <c r="IO30" s="213"/>
      <c r="IP30" s="212"/>
      <c r="IQ30" s="212"/>
      <c r="IR30" s="213"/>
      <c r="IS30" s="212"/>
      <c r="IU30" s="213"/>
      <c r="IV30" s="212"/>
    </row>
    <row r="31" spans="1:256" ht="15">
      <c r="A31" s="453"/>
      <c r="B31" s="450">
        <v>0</v>
      </c>
      <c r="C31" s="450"/>
      <c r="D31" s="454"/>
      <c r="E31" s="450">
        <v>0</v>
      </c>
      <c r="F31" s="37"/>
      <c r="G31" s="454"/>
      <c r="H31" s="440">
        <v>0</v>
      </c>
      <c r="I31" s="213"/>
      <c r="J31" s="212"/>
      <c r="K31" s="212"/>
      <c r="L31" s="213"/>
      <c r="M31" s="212"/>
      <c r="O31" s="213"/>
      <c r="P31" s="212"/>
      <c r="Q31" s="213"/>
      <c r="R31" s="212"/>
      <c r="S31" s="212"/>
      <c r="T31" s="213"/>
      <c r="U31" s="212"/>
      <c r="W31" s="213"/>
      <c r="X31" s="212"/>
      <c r="Y31" s="213"/>
      <c r="Z31" s="212"/>
      <c r="AA31" s="212"/>
      <c r="AB31" s="213"/>
      <c r="AC31" s="212"/>
      <c r="AE31" s="213"/>
      <c r="AF31" s="212"/>
      <c r="AG31" s="213"/>
      <c r="AH31" s="212"/>
      <c r="AI31" s="212"/>
      <c r="AJ31" s="213"/>
      <c r="AK31" s="212"/>
      <c r="AM31" s="213"/>
      <c r="AN31" s="212"/>
      <c r="AO31" s="213"/>
      <c r="AP31" s="212"/>
      <c r="AQ31" s="212"/>
      <c r="AR31" s="213"/>
      <c r="AS31" s="212"/>
      <c r="AU31" s="213"/>
      <c r="AV31" s="212"/>
      <c r="AW31" s="213"/>
      <c r="AX31" s="212"/>
      <c r="AY31" s="212"/>
      <c r="AZ31" s="213"/>
      <c r="BA31" s="212"/>
      <c r="BC31" s="213"/>
      <c r="BD31" s="212"/>
      <c r="BE31" s="213"/>
      <c r="BF31" s="212"/>
      <c r="BG31" s="212"/>
      <c r="BH31" s="213"/>
      <c r="BI31" s="212"/>
      <c r="BK31" s="213"/>
      <c r="BL31" s="212"/>
      <c r="BM31" s="213"/>
      <c r="BN31" s="212"/>
      <c r="BO31" s="212"/>
      <c r="BP31" s="213"/>
      <c r="BQ31" s="212"/>
      <c r="BS31" s="213"/>
      <c r="BT31" s="212"/>
      <c r="BU31" s="213"/>
      <c r="BV31" s="212"/>
      <c r="BW31" s="212"/>
      <c r="BX31" s="213"/>
      <c r="BY31" s="212"/>
      <c r="CA31" s="213"/>
      <c r="CB31" s="212"/>
      <c r="CC31" s="213"/>
      <c r="CD31" s="212"/>
      <c r="CE31" s="212"/>
      <c r="CF31" s="213"/>
      <c r="CG31" s="212"/>
      <c r="CI31" s="213"/>
      <c r="CJ31" s="212"/>
      <c r="CK31" s="213"/>
      <c r="CL31" s="212"/>
      <c r="CM31" s="212"/>
      <c r="CN31" s="213"/>
      <c r="CO31" s="212"/>
      <c r="CQ31" s="213"/>
      <c r="CR31" s="212"/>
      <c r="CS31" s="213"/>
      <c r="CT31" s="212"/>
      <c r="CU31" s="212"/>
      <c r="CV31" s="213"/>
      <c r="CW31" s="212"/>
      <c r="CY31" s="213"/>
      <c r="CZ31" s="212"/>
      <c r="DA31" s="213"/>
      <c r="DB31" s="212"/>
      <c r="DC31" s="212"/>
      <c r="DD31" s="213"/>
      <c r="DE31" s="212"/>
      <c r="DG31" s="213"/>
      <c r="DH31" s="212"/>
      <c r="DI31" s="213"/>
      <c r="DJ31" s="212"/>
      <c r="DK31" s="212"/>
      <c r="DL31" s="213"/>
      <c r="DM31" s="212"/>
      <c r="DO31" s="213"/>
      <c r="DP31" s="212"/>
      <c r="DQ31" s="213"/>
      <c r="DR31" s="212"/>
      <c r="DS31" s="212"/>
      <c r="DT31" s="213"/>
      <c r="DU31" s="212"/>
      <c r="DW31" s="213"/>
      <c r="DX31" s="212"/>
      <c r="DY31" s="213"/>
      <c r="DZ31" s="212"/>
      <c r="EA31" s="212"/>
      <c r="EB31" s="213"/>
      <c r="EC31" s="212"/>
      <c r="EE31" s="213"/>
      <c r="EF31" s="212"/>
      <c r="EG31" s="213"/>
      <c r="EH31" s="212"/>
      <c r="EI31" s="212"/>
      <c r="EJ31" s="213"/>
      <c r="EK31" s="212"/>
      <c r="EM31" s="213"/>
      <c r="EN31" s="212"/>
      <c r="EO31" s="213"/>
      <c r="EP31" s="212"/>
      <c r="EQ31" s="212"/>
      <c r="ER31" s="213"/>
      <c r="ES31" s="212"/>
      <c r="EU31" s="213"/>
      <c r="EV31" s="212"/>
      <c r="EW31" s="213"/>
      <c r="EX31" s="212"/>
      <c r="EY31" s="212"/>
      <c r="EZ31" s="213"/>
      <c r="FA31" s="212"/>
      <c r="FC31" s="213"/>
      <c r="FD31" s="212"/>
      <c r="FE31" s="213"/>
      <c r="FF31" s="212"/>
      <c r="FG31" s="212"/>
      <c r="FH31" s="213"/>
      <c r="FI31" s="212"/>
      <c r="FK31" s="213"/>
      <c r="FL31" s="212"/>
      <c r="FM31" s="213"/>
      <c r="FN31" s="212"/>
      <c r="FO31" s="212"/>
      <c r="FP31" s="213"/>
      <c r="FQ31" s="212"/>
      <c r="FS31" s="213"/>
      <c r="FT31" s="212"/>
      <c r="FU31" s="213"/>
      <c r="FV31" s="212"/>
      <c r="FW31" s="212"/>
      <c r="FX31" s="213"/>
      <c r="FY31" s="212"/>
      <c r="GA31" s="213"/>
      <c r="GB31" s="212"/>
      <c r="GC31" s="213"/>
      <c r="GD31" s="212"/>
      <c r="GE31" s="212"/>
      <c r="GF31" s="213"/>
      <c r="GG31" s="212"/>
      <c r="GI31" s="213"/>
      <c r="GJ31" s="212"/>
      <c r="GK31" s="213"/>
      <c r="GL31" s="212"/>
      <c r="GM31" s="212"/>
      <c r="GN31" s="213"/>
      <c r="GO31" s="212"/>
      <c r="GQ31" s="213"/>
      <c r="GR31" s="212"/>
      <c r="GS31" s="213"/>
      <c r="GT31" s="212"/>
      <c r="GU31" s="212"/>
      <c r="GV31" s="213"/>
      <c r="GW31" s="212"/>
      <c r="GY31" s="213"/>
      <c r="GZ31" s="212"/>
      <c r="HA31" s="213"/>
      <c r="HB31" s="212"/>
      <c r="HC31" s="212"/>
      <c r="HD31" s="213"/>
      <c r="HE31" s="212"/>
      <c r="HG31" s="213"/>
      <c r="HH31" s="212"/>
      <c r="HI31" s="213"/>
      <c r="HJ31" s="212"/>
      <c r="HK31" s="212"/>
      <c r="HL31" s="213"/>
      <c r="HM31" s="212"/>
      <c r="HO31" s="213"/>
      <c r="HP31" s="212"/>
      <c r="HQ31" s="213"/>
      <c r="HR31" s="212"/>
      <c r="HS31" s="212"/>
      <c r="HT31" s="213"/>
      <c r="HU31" s="212"/>
      <c r="HW31" s="213"/>
      <c r="HX31" s="212"/>
      <c r="HY31" s="213"/>
      <c r="HZ31" s="212"/>
      <c r="IA31" s="212"/>
      <c r="IB31" s="213"/>
      <c r="IC31" s="212"/>
      <c r="IE31" s="213"/>
      <c r="IF31" s="212"/>
      <c r="IG31" s="213"/>
      <c r="IH31" s="212"/>
      <c r="II31" s="212"/>
      <c r="IJ31" s="213"/>
      <c r="IK31" s="212"/>
      <c r="IM31" s="213"/>
      <c r="IN31" s="212"/>
      <c r="IO31" s="213"/>
      <c r="IP31" s="212"/>
      <c r="IQ31" s="212"/>
      <c r="IR31" s="213"/>
      <c r="IS31" s="212"/>
      <c r="IU31" s="213"/>
      <c r="IV31" s="212"/>
    </row>
    <row r="32" spans="1:256" ht="15">
      <c r="A32" s="453"/>
      <c r="B32" s="450">
        <v>0</v>
      </c>
      <c r="C32" s="450"/>
      <c r="D32" s="454"/>
      <c r="E32" s="450">
        <v>0</v>
      </c>
      <c r="F32" s="37"/>
      <c r="G32" s="454"/>
      <c r="H32" s="440">
        <v>0</v>
      </c>
      <c r="I32" s="213"/>
      <c r="J32" s="212"/>
      <c r="K32" s="212"/>
      <c r="L32" s="213"/>
      <c r="M32" s="212"/>
      <c r="O32" s="213"/>
      <c r="P32" s="212"/>
      <c r="Q32" s="213"/>
      <c r="R32" s="212"/>
      <c r="S32" s="212"/>
      <c r="T32" s="213"/>
      <c r="U32" s="212"/>
      <c r="W32" s="213"/>
      <c r="X32" s="212"/>
      <c r="Y32" s="213"/>
      <c r="Z32" s="212"/>
      <c r="AA32" s="212"/>
      <c r="AB32" s="213"/>
      <c r="AC32" s="212"/>
      <c r="AE32" s="213"/>
      <c r="AF32" s="212"/>
      <c r="AG32" s="213"/>
      <c r="AH32" s="212"/>
      <c r="AI32" s="212"/>
      <c r="AJ32" s="213"/>
      <c r="AK32" s="212"/>
      <c r="AM32" s="213"/>
      <c r="AN32" s="212"/>
      <c r="AO32" s="213"/>
      <c r="AP32" s="212"/>
      <c r="AQ32" s="212"/>
      <c r="AR32" s="213"/>
      <c r="AS32" s="212"/>
      <c r="AU32" s="213"/>
      <c r="AV32" s="212"/>
      <c r="AW32" s="213"/>
      <c r="AX32" s="212"/>
      <c r="AY32" s="212"/>
      <c r="AZ32" s="213"/>
      <c r="BA32" s="212"/>
      <c r="BC32" s="213"/>
      <c r="BD32" s="212"/>
      <c r="BE32" s="213"/>
      <c r="BF32" s="212"/>
      <c r="BG32" s="212"/>
      <c r="BH32" s="213"/>
      <c r="BI32" s="212"/>
      <c r="BK32" s="213"/>
      <c r="BL32" s="212"/>
      <c r="BM32" s="213"/>
      <c r="BN32" s="212"/>
      <c r="BO32" s="212"/>
      <c r="BP32" s="213"/>
      <c r="BQ32" s="212"/>
      <c r="BS32" s="213"/>
      <c r="BT32" s="212"/>
      <c r="BU32" s="213"/>
      <c r="BV32" s="212"/>
      <c r="BW32" s="212"/>
      <c r="BX32" s="213"/>
      <c r="BY32" s="212"/>
      <c r="CA32" s="213"/>
      <c r="CB32" s="212"/>
      <c r="CC32" s="213"/>
      <c r="CD32" s="212"/>
      <c r="CE32" s="212"/>
      <c r="CF32" s="213"/>
      <c r="CG32" s="212"/>
      <c r="CI32" s="213"/>
      <c r="CJ32" s="212"/>
      <c r="CK32" s="213"/>
      <c r="CL32" s="212"/>
      <c r="CM32" s="212"/>
      <c r="CN32" s="213"/>
      <c r="CO32" s="212"/>
      <c r="CQ32" s="213"/>
      <c r="CR32" s="212"/>
      <c r="CS32" s="213"/>
      <c r="CT32" s="212"/>
      <c r="CU32" s="212"/>
      <c r="CV32" s="213"/>
      <c r="CW32" s="212"/>
      <c r="CY32" s="213"/>
      <c r="CZ32" s="212"/>
      <c r="DA32" s="213"/>
      <c r="DB32" s="212"/>
      <c r="DC32" s="212"/>
      <c r="DD32" s="213"/>
      <c r="DE32" s="212"/>
      <c r="DG32" s="213"/>
      <c r="DH32" s="212"/>
      <c r="DI32" s="213"/>
      <c r="DJ32" s="212"/>
      <c r="DK32" s="212"/>
      <c r="DL32" s="213"/>
      <c r="DM32" s="212"/>
      <c r="DO32" s="213"/>
      <c r="DP32" s="212"/>
      <c r="DQ32" s="213"/>
      <c r="DR32" s="212"/>
      <c r="DS32" s="212"/>
      <c r="DT32" s="213"/>
      <c r="DU32" s="212"/>
      <c r="DW32" s="213"/>
      <c r="DX32" s="212"/>
      <c r="DY32" s="213"/>
      <c r="DZ32" s="212"/>
      <c r="EA32" s="212"/>
      <c r="EB32" s="213"/>
      <c r="EC32" s="212"/>
      <c r="EE32" s="213"/>
      <c r="EF32" s="212"/>
      <c r="EG32" s="213"/>
      <c r="EH32" s="212"/>
      <c r="EI32" s="212"/>
      <c r="EJ32" s="213"/>
      <c r="EK32" s="212"/>
      <c r="EM32" s="213"/>
      <c r="EN32" s="212"/>
      <c r="EO32" s="213"/>
      <c r="EP32" s="212"/>
      <c r="EQ32" s="212"/>
      <c r="ER32" s="213"/>
      <c r="ES32" s="212"/>
      <c r="EU32" s="213"/>
      <c r="EV32" s="212"/>
      <c r="EW32" s="213"/>
      <c r="EX32" s="212"/>
      <c r="EY32" s="212"/>
      <c r="EZ32" s="213"/>
      <c r="FA32" s="212"/>
      <c r="FC32" s="213"/>
      <c r="FD32" s="212"/>
      <c r="FE32" s="213"/>
      <c r="FF32" s="212"/>
      <c r="FG32" s="212"/>
      <c r="FH32" s="213"/>
      <c r="FI32" s="212"/>
      <c r="FK32" s="213"/>
      <c r="FL32" s="212"/>
      <c r="FM32" s="213"/>
      <c r="FN32" s="212"/>
      <c r="FO32" s="212"/>
      <c r="FP32" s="213"/>
      <c r="FQ32" s="212"/>
      <c r="FS32" s="213"/>
      <c r="FT32" s="212"/>
      <c r="FU32" s="213"/>
      <c r="FV32" s="212"/>
      <c r="FW32" s="212"/>
      <c r="FX32" s="213"/>
      <c r="FY32" s="212"/>
      <c r="GA32" s="213"/>
      <c r="GB32" s="212"/>
      <c r="GC32" s="213"/>
      <c r="GD32" s="212"/>
      <c r="GE32" s="212"/>
      <c r="GF32" s="213"/>
      <c r="GG32" s="212"/>
      <c r="GI32" s="213"/>
      <c r="GJ32" s="212"/>
      <c r="GK32" s="213"/>
      <c r="GL32" s="212"/>
      <c r="GM32" s="212"/>
      <c r="GN32" s="213"/>
      <c r="GO32" s="212"/>
      <c r="GQ32" s="213"/>
      <c r="GR32" s="212"/>
      <c r="GS32" s="213"/>
      <c r="GT32" s="212"/>
      <c r="GU32" s="212"/>
      <c r="GV32" s="213"/>
      <c r="GW32" s="212"/>
      <c r="GY32" s="213"/>
      <c r="GZ32" s="212"/>
      <c r="HA32" s="213"/>
      <c r="HB32" s="212"/>
      <c r="HC32" s="212"/>
      <c r="HD32" s="213"/>
      <c r="HE32" s="212"/>
      <c r="HG32" s="213"/>
      <c r="HH32" s="212"/>
      <c r="HI32" s="213"/>
      <c r="HJ32" s="212"/>
      <c r="HK32" s="212"/>
      <c r="HL32" s="213"/>
      <c r="HM32" s="212"/>
      <c r="HO32" s="213"/>
      <c r="HP32" s="212"/>
      <c r="HQ32" s="213"/>
      <c r="HR32" s="212"/>
      <c r="HS32" s="212"/>
      <c r="HT32" s="213"/>
      <c r="HU32" s="212"/>
      <c r="HW32" s="213"/>
      <c r="HX32" s="212"/>
      <c r="HY32" s="213"/>
      <c r="HZ32" s="212"/>
      <c r="IA32" s="212"/>
      <c r="IB32" s="213"/>
      <c r="IC32" s="212"/>
      <c r="IE32" s="213"/>
      <c r="IF32" s="212"/>
      <c r="IG32" s="213"/>
      <c r="IH32" s="212"/>
      <c r="II32" s="212"/>
      <c r="IJ32" s="213"/>
      <c r="IK32" s="212"/>
      <c r="IM32" s="213"/>
      <c r="IN32" s="212"/>
      <c r="IO32" s="213"/>
      <c r="IP32" s="212"/>
      <c r="IQ32" s="212"/>
      <c r="IR32" s="213"/>
      <c r="IS32" s="212"/>
      <c r="IU32" s="213"/>
      <c r="IV32" s="212"/>
    </row>
    <row r="33" spans="1:256" ht="15">
      <c r="A33" s="453"/>
      <c r="B33" s="450">
        <v>0</v>
      </c>
      <c r="C33" s="450"/>
      <c r="D33" s="454"/>
      <c r="E33" s="450">
        <v>0</v>
      </c>
      <c r="F33" s="37"/>
      <c r="G33" s="454"/>
      <c r="H33" s="440">
        <v>0</v>
      </c>
      <c r="I33" s="213"/>
      <c r="J33" s="212"/>
      <c r="K33" s="212"/>
      <c r="L33" s="213"/>
      <c r="M33" s="212"/>
      <c r="O33" s="213"/>
      <c r="P33" s="212"/>
      <c r="Q33" s="213"/>
      <c r="R33" s="212"/>
      <c r="S33" s="212"/>
      <c r="T33" s="213"/>
      <c r="U33" s="212"/>
      <c r="W33" s="213"/>
      <c r="X33" s="212"/>
      <c r="Y33" s="213"/>
      <c r="Z33" s="212"/>
      <c r="AA33" s="212"/>
      <c r="AB33" s="213"/>
      <c r="AC33" s="212"/>
      <c r="AE33" s="213"/>
      <c r="AF33" s="212"/>
      <c r="AG33" s="213"/>
      <c r="AH33" s="212"/>
      <c r="AI33" s="212"/>
      <c r="AJ33" s="213"/>
      <c r="AK33" s="212"/>
      <c r="AM33" s="213"/>
      <c r="AN33" s="212"/>
      <c r="AO33" s="213"/>
      <c r="AP33" s="212"/>
      <c r="AQ33" s="212"/>
      <c r="AR33" s="213"/>
      <c r="AS33" s="212"/>
      <c r="AU33" s="213"/>
      <c r="AV33" s="212"/>
      <c r="AW33" s="213"/>
      <c r="AX33" s="212"/>
      <c r="AY33" s="212"/>
      <c r="AZ33" s="213"/>
      <c r="BA33" s="212"/>
      <c r="BC33" s="213"/>
      <c r="BD33" s="212"/>
      <c r="BE33" s="213"/>
      <c r="BF33" s="212"/>
      <c r="BG33" s="212"/>
      <c r="BH33" s="213"/>
      <c r="BI33" s="212"/>
      <c r="BK33" s="213"/>
      <c r="BL33" s="212"/>
      <c r="BM33" s="213"/>
      <c r="BN33" s="212"/>
      <c r="BO33" s="212"/>
      <c r="BP33" s="213"/>
      <c r="BQ33" s="212"/>
      <c r="BS33" s="213"/>
      <c r="BT33" s="212"/>
      <c r="BU33" s="213"/>
      <c r="BV33" s="212"/>
      <c r="BW33" s="212"/>
      <c r="BX33" s="213"/>
      <c r="BY33" s="212"/>
      <c r="CA33" s="213"/>
      <c r="CB33" s="212"/>
      <c r="CC33" s="213"/>
      <c r="CD33" s="212"/>
      <c r="CE33" s="212"/>
      <c r="CF33" s="213"/>
      <c r="CG33" s="212"/>
      <c r="CI33" s="213"/>
      <c r="CJ33" s="212"/>
      <c r="CK33" s="213"/>
      <c r="CL33" s="212"/>
      <c r="CM33" s="212"/>
      <c r="CN33" s="213"/>
      <c r="CO33" s="212"/>
      <c r="CQ33" s="213"/>
      <c r="CR33" s="212"/>
      <c r="CS33" s="213"/>
      <c r="CT33" s="212"/>
      <c r="CU33" s="212"/>
      <c r="CV33" s="213"/>
      <c r="CW33" s="212"/>
      <c r="CY33" s="213"/>
      <c r="CZ33" s="212"/>
      <c r="DA33" s="213"/>
      <c r="DB33" s="212"/>
      <c r="DC33" s="212"/>
      <c r="DD33" s="213"/>
      <c r="DE33" s="212"/>
      <c r="DG33" s="213"/>
      <c r="DH33" s="212"/>
      <c r="DI33" s="213"/>
      <c r="DJ33" s="212"/>
      <c r="DK33" s="212"/>
      <c r="DL33" s="213"/>
      <c r="DM33" s="212"/>
      <c r="DO33" s="213"/>
      <c r="DP33" s="212"/>
      <c r="DQ33" s="213"/>
      <c r="DR33" s="212"/>
      <c r="DS33" s="212"/>
      <c r="DT33" s="213"/>
      <c r="DU33" s="212"/>
      <c r="DW33" s="213"/>
      <c r="DX33" s="212"/>
      <c r="DY33" s="213"/>
      <c r="DZ33" s="212"/>
      <c r="EA33" s="212"/>
      <c r="EB33" s="213"/>
      <c r="EC33" s="212"/>
      <c r="EE33" s="213"/>
      <c r="EF33" s="212"/>
      <c r="EG33" s="213"/>
      <c r="EH33" s="212"/>
      <c r="EI33" s="212"/>
      <c r="EJ33" s="213"/>
      <c r="EK33" s="212"/>
      <c r="EM33" s="213"/>
      <c r="EN33" s="212"/>
      <c r="EO33" s="213"/>
      <c r="EP33" s="212"/>
      <c r="EQ33" s="212"/>
      <c r="ER33" s="213"/>
      <c r="ES33" s="212"/>
      <c r="EU33" s="213"/>
      <c r="EV33" s="212"/>
      <c r="EW33" s="213"/>
      <c r="EX33" s="212"/>
      <c r="EY33" s="212"/>
      <c r="EZ33" s="213"/>
      <c r="FA33" s="212"/>
      <c r="FC33" s="213"/>
      <c r="FD33" s="212"/>
      <c r="FE33" s="213"/>
      <c r="FF33" s="212"/>
      <c r="FG33" s="212"/>
      <c r="FH33" s="213"/>
      <c r="FI33" s="212"/>
      <c r="FK33" s="213"/>
      <c r="FL33" s="212"/>
      <c r="FM33" s="213"/>
      <c r="FN33" s="212"/>
      <c r="FO33" s="212"/>
      <c r="FP33" s="213"/>
      <c r="FQ33" s="212"/>
      <c r="FS33" s="213"/>
      <c r="FT33" s="212"/>
      <c r="FU33" s="213"/>
      <c r="FV33" s="212"/>
      <c r="FW33" s="212"/>
      <c r="FX33" s="213"/>
      <c r="FY33" s="212"/>
      <c r="GA33" s="213"/>
      <c r="GB33" s="212"/>
      <c r="GC33" s="213"/>
      <c r="GD33" s="212"/>
      <c r="GE33" s="212"/>
      <c r="GF33" s="213"/>
      <c r="GG33" s="212"/>
      <c r="GI33" s="213"/>
      <c r="GJ33" s="212"/>
      <c r="GK33" s="213"/>
      <c r="GL33" s="212"/>
      <c r="GM33" s="212"/>
      <c r="GN33" s="213"/>
      <c r="GO33" s="212"/>
      <c r="GQ33" s="213"/>
      <c r="GR33" s="212"/>
      <c r="GS33" s="213"/>
      <c r="GT33" s="212"/>
      <c r="GU33" s="212"/>
      <c r="GV33" s="213"/>
      <c r="GW33" s="212"/>
      <c r="GY33" s="213"/>
      <c r="GZ33" s="212"/>
      <c r="HA33" s="213"/>
      <c r="HB33" s="212"/>
      <c r="HC33" s="212"/>
      <c r="HD33" s="213"/>
      <c r="HE33" s="212"/>
      <c r="HG33" s="213"/>
      <c r="HH33" s="212"/>
      <c r="HI33" s="213"/>
      <c r="HJ33" s="212"/>
      <c r="HK33" s="212"/>
      <c r="HL33" s="213"/>
      <c r="HM33" s="212"/>
      <c r="HO33" s="213"/>
      <c r="HP33" s="212"/>
      <c r="HQ33" s="213"/>
      <c r="HR33" s="212"/>
      <c r="HS33" s="212"/>
      <c r="HT33" s="213"/>
      <c r="HU33" s="212"/>
      <c r="HW33" s="213"/>
      <c r="HX33" s="212"/>
      <c r="HY33" s="213"/>
      <c r="HZ33" s="212"/>
      <c r="IA33" s="212"/>
      <c r="IB33" s="213"/>
      <c r="IC33" s="212"/>
      <c r="IE33" s="213"/>
      <c r="IF33" s="212"/>
      <c r="IG33" s="213"/>
      <c r="IH33" s="212"/>
      <c r="II33" s="212"/>
      <c r="IJ33" s="213"/>
      <c r="IK33" s="212"/>
      <c r="IM33" s="213"/>
      <c r="IN33" s="212"/>
      <c r="IO33" s="213"/>
      <c r="IP33" s="212"/>
      <c r="IQ33" s="212"/>
      <c r="IR33" s="213"/>
      <c r="IS33" s="212"/>
      <c r="IU33" s="213"/>
      <c r="IV33" s="212"/>
    </row>
    <row r="34" spans="1:256" ht="15">
      <c r="A34" s="453"/>
      <c r="B34" s="450">
        <v>0</v>
      </c>
      <c r="C34" s="450"/>
      <c r="D34" s="454"/>
      <c r="E34" s="450">
        <v>0</v>
      </c>
      <c r="F34" s="37"/>
      <c r="G34" s="454"/>
      <c r="H34" s="440">
        <v>0</v>
      </c>
      <c r="I34" s="213"/>
      <c r="J34" s="212"/>
      <c r="K34" s="212"/>
      <c r="L34" s="213"/>
      <c r="M34" s="212"/>
      <c r="O34" s="213"/>
      <c r="P34" s="212"/>
      <c r="Q34" s="213"/>
      <c r="R34" s="212"/>
      <c r="S34" s="212"/>
      <c r="T34" s="213"/>
      <c r="U34" s="212"/>
      <c r="W34" s="213"/>
      <c r="X34" s="212"/>
      <c r="Y34" s="213"/>
      <c r="Z34" s="212"/>
      <c r="AA34" s="212"/>
      <c r="AB34" s="213"/>
      <c r="AC34" s="212"/>
      <c r="AE34" s="213"/>
      <c r="AF34" s="212"/>
      <c r="AG34" s="213"/>
      <c r="AH34" s="212"/>
      <c r="AI34" s="212"/>
      <c r="AJ34" s="213"/>
      <c r="AK34" s="212"/>
      <c r="AM34" s="213"/>
      <c r="AN34" s="212"/>
      <c r="AO34" s="213"/>
      <c r="AP34" s="212"/>
      <c r="AQ34" s="212"/>
      <c r="AR34" s="213"/>
      <c r="AS34" s="212"/>
      <c r="AU34" s="213"/>
      <c r="AV34" s="212"/>
      <c r="AW34" s="213"/>
      <c r="AX34" s="212"/>
      <c r="AY34" s="212"/>
      <c r="AZ34" s="213"/>
      <c r="BA34" s="212"/>
      <c r="BC34" s="213"/>
      <c r="BD34" s="212"/>
      <c r="BE34" s="213"/>
      <c r="BF34" s="212"/>
      <c r="BG34" s="212"/>
      <c r="BH34" s="213"/>
      <c r="BI34" s="212"/>
      <c r="BK34" s="213"/>
      <c r="BL34" s="212"/>
      <c r="BM34" s="213"/>
      <c r="BN34" s="212"/>
      <c r="BO34" s="212"/>
      <c r="BP34" s="213"/>
      <c r="BQ34" s="212"/>
      <c r="BS34" s="213"/>
      <c r="BT34" s="212"/>
      <c r="BU34" s="213"/>
      <c r="BV34" s="212"/>
      <c r="BW34" s="212"/>
      <c r="BX34" s="213"/>
      <c r="BY34" s="212"/>
      <c r="CA34" s="213"/>
      <c r="CB34" s="212"/>
      <c r="CC34" s="213"/>
      <c r="CD34" s="212"/>
      <c r="CE34" s="212"/>
      <c r="CF34" s="213"/>
      <c r="CG34" s="212"/>
      <c r="CI34" s="213"/>
      <c r="CJ34" s="212"/>
      <c r="CK34" s="213"/>
      <c r="CL34" s="212"/>
      <c r="CM34" s="212"/>
      <c r="CN34" s="213"/>
      <c r="CO34" s="212"/>
      <c r="CQ34" s="213"/>
      <c r="CR34" s="212"/>
      <c r="CS34" s="213"/>
      <c r="CT34" s="212"/>
      <c r="CU34" s="212"/>
      <c r="CV34" s="213"/>
      <c r="CW34" s="212"/>
      <c r="CY34" s="213"/>
      <c r="CZ34" s="212"/>
      <c r="DA34" s="213"/>
      <c r="DB34" s="212"/>
      <c r="DC34" s="212"/>
      <c r="DD34" s="213"/>
      <c r="DE34" s="212"/>
      <c r="DG34" s="213"/>
      <c r="DH34" s="212"/>
      <c r="DI34" s="213"/>
      <c r="DJ34" s="212"/>
      <c r="DK34" s="212"/>
      <c r="DL34" s="213"/>
      <c r="DM34" s="212"/>
      <c r="DO34" s="213"/>
      <c r="DP34" s="212"/>
      <c r="DQ34" s="213"/>
      <c r="DR34" s="212"/>
      <c r="DS34" s="212"/>
      <c r="DT34" s="213"/>
      <c r="DU34" s="212"/>
      <c r="DW34" s="213"/>
      <c r="DX34" s="212"/>
      <c r="DY34" s="213"/>
      <c r="DZ34" s="212"/>
      <c r="EA34" s="212"/>
      <c r="EB34" s="213"/>
      <c r="EC34" s="212"/>
      <c r="EE34" s="213"/>
      <c r="EF34" s="212"/>
      <c r="EG34" s="213"/>
      <c r="EH34" s="212"/>
      <c r="EI34" s="212"/>
      <c r="EJ34" s="213"/>
      <c r="EK34" s="212"/>
      <c r="EM34" s="213"/>
      <c r="EN34" s="212"/>
      <c r="EO34" s="213"/>
      <c r="EP34" s="212"/>
      <c r="EQ34" s="212"/>
      <c r="ER34" s="213"/>
      <c r="ES34" s="212"/>
      <c r="EU34" s="213"/>
      <c r="EV34" s="212"/>
      <c r="EW34" s="213"/>
      <c r="EX34" s="212"/>
      <c r="EY34" s="212"/>
      <c r="EZ34" s="213"/>
      <c r="FA34" s="212"/>
      <c r="FC34" s="213"/>
      <c r="FD34" s="212"/>
      <c r="FE34" s="213"/>
      <c r="FF34" s="212"/>
      <c r="FG34" s="212"/>
      <c r="FH34" s="213"/>
      <c r="FI34" s="212"/>
      <c r="FK34" s="213"/>
      <c r="FL34" s="212"/>
      <c r="FM34" s="213"/>
      <c r="FN34" s="212"/>
      <c r="FO34" s="212"/>
      <c r="FP34" s="213"/>
      <c r="FQ34" s="212"/>
      <c r="FS34" s="213"/>
      <c r="FT34" s="212"/>
      <c r="FU34" s="213"/>
      <c r="FV34" s="212"/>
      <c r="FW34" s="212"/>
      <c r="FX34" s="213"/>
      <c r="FY34" s="212"/>
      <c r="GA34" s="213"/>
      <c r="GB34" s="212"/>
      <c r="GC34" s="213"/>
      <c r="GD34" s="212"/>
      <c r="GE34" s="212"/>
      <c r="GF34" s="213"/>
      <c r="GG34" s="212"/>
      <c r="GI34" s="213"/>
      <c r="GJ34" s="212"/>
      <c r="GK34" s="213"/>
      <c r="GL34" s="212"/>
      <c r="GM34" s="212"/>
      <c r="GN34" s="213"/>
      <c r="GO34" s="212"/>
      <c r="GQ34" s="213"/>
      <c r="GR34" s="212"/>
      <c r="GS34" s="213"/>
      <c r="GT34" s="212"/>
      <c r="GU34" s="212"/>
      <c r="GV34" s="213"/>
      <c r="GW34" s="212"/>
      <c r="GY34" s="213"/>
      <c r="GZ34" s="212"/>
      <c r="HA34" s="213"/>
      <c r="HB34" s="212"/>
      <c r="HC34" s="212"/>
      <c r="HD34" s="213"/>
      <c r="HE34" s="212"/>
      <c r="HG34" s="213"/>
      <c r="HH34" s="212"/>
      <c r="HI34" s="213"/>
      <c r="HJ34" s="212"/>
      <c r="HK34" s="212"/>
      <c r="HL34" s="213"/>
      <c r="HM34" s="212"/>
      <c r="HO34" s="213"/>
      <c r="HP34" s="212"/>
      <c r="HQ34" s="213"/>
      <c r="HR34" s="212"/>
      <c r="HS34" s="212"/>
      <c r="HT34" s="213"/>
      <c r="HU34" s="212"/>
      <c r="HW34" s="213"/>
      <c r="HX34" s="212"/>
      <c r="HY34" s="213"/>
      <c r="HZ34" s="212"/>
      <c r="IA34" s="212"/>
      <c r="IB34" s="213"/>
      <c r="IC34" s="212"/>
      <c r="IE34" s="213"/>
      <c r="IF34" s="212"/>
      <c r="IG34" s="213"/>
      <c r="IH34" s="212"/>
      <c r="II34" s="212"/>
      <c r="IJ34" s="213"/>
      <c r="IK34" s="212"/>
      <c r="IM34" s="213"/>
      <c r="IN34" s="212"/>
      <c r="IO34" s="213"/>
      <c r="IP34" s="212"/>
      <c r="IQ34" s="212"/>
      <c r="IR34" s="213"/>
      <c r="IS34" s="212"/>
      <c r="IU34" s="213"/>
      <c r="IV34" s="212"/>
    </row>
    <row r="35" spans="1:256" ht="15">
      <c r="A35" s="453"/>
      <c r="B35" s="450">
        <v>0</v>
      </c>
      <c r="C35" s="450"/>
      <c r="D35" s="454"/>
      <c r="E35" s="450">
        <v>0</v>
      </c>
      <c r="F35" s="37"/>
      <c r="G35" s="454"/>
      <c r="H35" s="440">
        <v>0</v>
      </c>
      <c r="I35" s="213"/>
      <c r="J35" s="212"/>
      <c r="K35" s="212"/>
      <c r="L35" s="213"/>
      <c r="M35" s="212"/>
      <c r="O35" s="213"/>
      <c r="P35" s="212"/>
      <c r="Q35" s="213"/>
      <c r="R35" s="212"/>
      <c r="S35" s="212"/>
      <c r="T35" s="213"/>
      <c r="U35" s="212"/>
      <c r="W35" s="213"/>
      <c r="X35" s="212"/>
      <c r="Y35" s="213"/>
      <c r="Z35" s="212"/>
      <c r="AA35" s="212"/>
      <c r="AB35" s="213"/>
      <c r="AC35" s="212"/>
      <c r="AE35" s="213"/>
      <c r="AF35" s="212"/>
      <c r="AG35" s="213"/>
      <c r="AH35" s="212"/>
      <c r="AI35" s="212"/>
      <c r="AJ35" s="213"/>
      <c r="AK35" s="212"/>
      <c r="AM35" s="213"/>
      <c r="AN35" s="212"/>
      <c r="AO35" s="213"/>
      <c r="AP35" s="212"/>
      <c r="AQ35" s="212"/>
      <c r="AR35" s="213"/>
      <c r="AS35" s="212"/>
      <c r="AU35" s="213"/>
      <c r="AV35" s="212"/>
      <c r="AW35" s="213"/>
      <c r="AX35" s="212"/>
      <c r="AY35" s="212"/>
      <c r="AZ35" s="213"/>
      <c r="BA35" s="212"/>
      <c r="BC35" s="213"/>
      <c r="BD35" s="212"/>
      <c r="BE35" s="213"/>
      <c r="BF35" s="212"/>
      <c r="BG35" s="212"/>
      <c r="BH35" s="213"/>
      <c r="BI35" s="212"/>
      <c r="BK35" s="213"/>
      <c r="BL35" s="212"/>
      <c r="BM35" s="213"/>
      <c r="BN35" s="212"/>
      <c r="BO35" s="212"/>
      <c r="BP35" s="213"/>
      <c r="BQ35" s="212"/>
      <c r="BS35" s="213"/>
      <c r="BT35" s="212"/>
      <c r="BU35" s="213"/>
      <c r="BV35" s="212"/>
      <c r="BW35" s="212"/>
      <c r="BX35" s="213"/>
      <c r="BY35" s="212"/>
      <c r="CA35" s="213"/>
      <c r="CB35" s="212"/>
      <c r="CC35" s="213"/>
      <c r="CD35" s="212"/>
      <c r="CE35" s="212"/>
      <c r="CF35" s="213"/>
      <c r="CG35" s="212"/>
      <c r="CI35" s="213"/>
      <c r="CJ35" s="212"/>
      <c r="CK35" s="213"/>
      <c r="CL35" s="212"/>
      <c r="CM35" s="212"/>
      <c r="CN35" s="213"/>
      <c r="CO35" s="212"/>
      <c r="CQ35" s="213"/>
      <c r="CR35" s="212"/>
      <c r="CS35" s="213"/>
      <c r="CT35" s="212"/>
      <c r="CU35" s="212"/>
      <c r="CV35" s="213"/>
      <c r="CW35" s="212"/>
      <c r="CY35" s="213"/>
      <c r="CZ35" s="212"/>
      <c r="DA35" s="213"/>
      <c r="DB35" s="212"/>
      <c r="DC35" s="212"/>
      <c r="DD35" s="213"/>
      <c r="DE35" s="212"/>
      <c r="DG35" s="213"/>
      <c r="DH35" s="212"/>
      <c r="DI35" s="213"/>
      <c r="DJ35" s="212"/>
      <c r="DK35" s="212"/>
      <c r="DL35" s="213"/>
      <c r="DM35" s="212"/>
      <c r="DO35" s="213"/>
      <c r="DP35" s="212"/>
      <c r="DQ35" s="213"/>
      <c r="DR35" s="212"/>
      <c r="DS35" s="212"/>
      <c r="DT35" s="213"/>
      <c r="DU35" s="212"/>
      <c r="DW35" s="213"/>
      <c r="DX35" s="212"/>
      <c r="DY35" s="213"/>
      <c r="DZ35" s="212"/>
      <c r="EA35" s="212"/>
      <c r="EB35" s="213"/>
      <c r="EC35" s="212"/>
      <c r="EE35" s="213"/>
      <c r="EF35" s="212"/>
      <c r="EG35" s="213"/>
      <c r="EH35" s="212"/>
      <c r="EI35" s="212"/>
      <c r="EJ35" s="213"/>
      <c r="EK35" s="212"/>
      <c r="EM35" s="213"/>
      <c r="EN35" s="212"/>
      <c r="EO35" s="213"/>
      <c r="EP35" s="212"/>
      <c r="EQ35" s="212"/>
      <c r="ER35" s="213"/>
      <c r="ES35" s="212"/>
      <c r="EU35" s="213"/>
      <c r="EV35" s="212"/>
      <c r="EW35" s="213"/>
      <c r="EX35" s="212"/>
      <c r="EY35" s="212"/>
      <c r="EZ35" s="213"/>
      <c r="FA35" s="212"/>
      <c r="FC35" s="213"/>
      <c r="FD35" s="212"/>
      <c r="FE35" s="213"/>
      <c r="FF35" s="212"/>
      <c r="FG35" s="212"/>
      <c r="FH35" s="213"/>
      <c r="FI35" s="212"/>
      <c r="FK35" s="213"/>
      <c r="FL35" s="212"/>
      <c r="FM35" s="213"/>
      <c r="FN35" s="212"/>
      <c r="FO35" s="212"/>
      <c r="FP35" s="213"/>
      <c r="FQ35" s="212"/>
      <c r="FS35" s="213"/>
      <c r="FT35" s="212"/>
      <c r="FU35" s="213"/>
      <c r="FV35" s="212"/>
      <c r="FW35" s="212"/>
      <c r="FX35" s="213"/>
      <c r="FY35" s="212"/>
      <c r="GA35" s="213"/>
      <c r="GB35" s="212"/>
      <c r="GC35" s="213"/>
      <c r="GD35" s="212"/>
      <c r="GE35" s="212"/>
      <c r="GF35" s="213"/>
      <c r="GG35" s="212"/>
      <c r="GI35" s="213"/>
      <c r="GJ35" s="212"/>
      <c r="GK35" s="213"/>
      <c r="GL35" s="212"/>
      <c r="GM35" s="212"/>
      <c r="GN35" s="213"/>
      <c r="GO35" s="212"/>
      <c r="GQ35" s="213"/>
      <c r="GR35" s="212"/>
      <c r="GS35" s="213"/>
      <c r="GT35" s="212"/>
      <c r="GU35" s="212"/>
      <c r="GV35" s="213"/>
      <c r="GW35" s="212"/>
      <c r="GY35" s="213"/>
      <c r="GZ35" s="212"/>
      <c r="HA35" s="213"/>
      <c r="HB35" s="212"/>
      <c r="HC35" s="212"/>
      <c r="HD35" s="213"/>
      <c r="HE35" s="212"/>
      <c r="HG35" s="213"/>
      <c r="HH35" s="212"/>
      <c r="HI35" s="213"/>
      <c r="HJ35" s="212"/>
      <c r="HK35" s="212"/>
      <c r="HL35" s="213"/>
      <c r="HM35" s="212"/>
      <c r="HO35" s="213"/>
      <c r="HP35" s="212"/>
      <c r="HQ35" s="213"/>
      <c r="HR35" s="212"/>
      <c r="HS35" s="212"/>
      <c r="HT35" s="213"/>
      <c r="HU35" s="212"/>
      <c r="HW35" s="213"/>
      <c r="HX35" s="212"/>
      <c r="HY35" s="213"/>
      <c r="HZ35" s="212"/>
      <c r="IA35" s="212"/>
      <c r="IB35" s="213"/>
      <c r="IC35" s="212"/>
      <c r="IE35" s="213"/>
      <c r="IF35" s="212"/>
      <c r="IG35" s="213"/>
      <c r="IH35" s="212"/>
      <c r="II35" s="212"/>
      <c r="IJ35" s="213"/>
      <c r="IK35" s="212"/>
      <c r="IM35" s="213"/>
      <c r="IN35" s="212"/>
      <c r="IO35" s="213"/>
      <c r="IP35" s="212"/>
      <c r="IQ35" s="212"/>
      <c r="IR35" s="213"/>
      <c r="IS35" s="212"/>
      <c r="IU35" s="213"/>
      <c r="IV35" s="212"/>
    </row>
    <row r="36" spans="1:256" ht="15">
      <c r="A36" s="453"/>
      <c r="B36" s="450">
        <v>0</v>
      </c>
      <c r="C36" s="450"/>
      <c r="D36" s="454"/>
      <c r="E36" s="450">
        <v>0</v>
      </c>
      <c r="F36" s="37"/>
      <c r="G36" s="454"/>
      <c r="H36" s="440">
        <v>0</v>
      </c>
      <c r="I36" s="213"/>
      <c r="J36" s="212"/>
      <c r="K36" s="212"/>
      <c r="L36" s="213"/>
      <c r="M36" s="212"/>
      <c r="O36" s="213"/>
      <c r="P36" s="212"/>
      <c r="Q36" s="213"/>
      <c r="R36" s="212"/>
      <c r="S36" s="212"/>
      <c r="T36" s="213"/>
      <c r="U36" s="212"/>
      <c r="W36" s="213"/>
      <c r="X36" s="212"/>
      <c r="Y36" s="213"/>
      <c r="Z36" s="212"/>
      <c r="AA36" s="212"/>
      <c r="AB36" s="213"/>
      <c r="AC36" s="212"/>
      <c r="AE36" s="213"/>
      <c r="AF36" s="212"/>
      <c r="AG36" s="213"/>
      <c r="AH36" s="212"/>
      <c r="AI36" s="212"/>
      <c r="AJ36" s="213"/>
      <c r="AK36" s="212"/>
      <c r="AM36" s="213"/>
      <c r="AN36" s="212"/>
      <c r="AO36" s="213"/>
      <c r="AP36" s="212"/>
      <c r="AQ36" s="212"/>
      <c r="AR36" s="213"/>
      <c r="AS36" s="212"/>
      <c r="AU36" s="213"/>
      <c r="AV36" s="212"/>
      <c r="AW36" s="213"/>
      <c r="AX36" s="212"/>
      <c r="AY36" s="212"/>
      <c r="AZ36" s="213"/>
      <c r="BA36" s="212"/>
      <c r="BC36" s="213"/>
      <c r="BD36" s="212"/>
      <c r="BE36" s="213"/>
      <c r="BF36" s="212"/>
      <c r="BG36" s="212"/>
      <c r="BH36" s="213"/>
      <c r="BI36" s="212"/>
      <c r="BK36" s="213"/>
      <c r="BL36" s="212"/>
      <c r="BM36" s="213"/>
      <c r="BN36" s="212"/>
      <c r="BO36" s="212"/>
      <c r="BP36" s="213"/>
      <c r="BQ36" s="212"/>
      <c r="BS36" s="213"/>
      <c r="BT36" s="212"/>
      <c r="BU36" s="213"/>
      <c r="BV36" s="212"/>
      <c r="BW36" s="212"/>
      <c r="BX36" s="213"/>
      <c r="BY36" s="212"/>
      <c r="CA36" s="213"/>
      <c r="CB36" s="212"/>
      <c r="CC36" s="213"/>
      <c r="CD36" s="212"/>
      <c r="CE36" s="212"/>
      <c r="CF36" s="213"/>
      <c r="CG36" s="212"/>
      <c r="CI36" s="213"/>
      <c r="CJ36" s="212"/>
      <c r="CK36" s="213"/>
      <c r="CL36" s="212"/>
      <c r="CM36" s="212"/>
      <c r="CN36" s="213"/>
      <c r="CO36" s="212"/>
      <c r="CQ36" s="213"/>
      <c r="CR36" s="212"/>
      <c r="CS36" s="213"/>
      <c r="CT36" s="212"/>
      <c r="CU36" s="212"/>
      <c r="CV36" s="213"/>
      <c r="CW36" s="212"/>
      <c r="CY36" s="213"/>
      <c r="CZ36" s="212"/>
      <c r="DA36" s="213"/>
      <c r="DB36" s="212"/>
      <c r="DC36" s="212"/>
      <c r="DD36" s="213"/>
      <c r="DE36" s="212"/>
      <c r="DG36" s="213"/>
      <c r="DH36" s="212"/>
      <c r="DI36" s="213"/>
      <c r="DJ36" s="212"/>
      <c r="DK36" s="212"/>
      <c r="DL36" s="213"/>
      <c r="DM36" s="212"/>
      <c r="DO36" s="213"/>
      <c r="DP36" s="212"/>
      <c r="DQ36" s="213"/>
      <c r="DR36" s="212"/>
      <c r="DS36" s="212"/>
      <c r="DT36" s="213"/>
      <c r="DU36" s="212"/>
      <c r="DW36" s="213"/>
      <c r="DX36" s="212"/>
      <c r="DY36" s="213"/>
      <c r="DZ36" s="212"/>
      <c r="EA36" s="212"/>
      <c r="EB36" s="213"/>
      <c r="EC36" s="212"/>
      <c r="EE36" s="213"/>
      <c r="EF36" s="212"/>
      <c r="EG36" s="213"/>
      <c r="EH36" s="212"/>
      <c r="EI36" s="212"/>
      <c r="EJ36" s="213"/>
      <c r="EK36" s="212"/>
      <c r="EM36" s="213"/>
      <c r="EN36" s="212"/>
      <c r="EO36" s="213"/>
      <c r="EP36" s="212"/>
      <c r="EQ36" s="212"/>
      <c r="ER36" s="213"/>
      <c r="ES36" s="212"/>
      <c r="EU36" s="213"/>
      <c r="EV36" s="212"/>
      <c r="EW36" s="213"/>
      <c r="EX36" s="212"/>
      <c r="EY36" s="212"/>
      <c r="EZ36" s="213"/>
      <c r="FA36" s="212"/>
      <c r="FC36" s="213"/>
      <c r="FD36" s="212"/>
      <c r="FE36" s="213"/>
      <c r="FF36" s="212"/>
      <c r="FG36" s="212"/>
      <c r="FH36" s="213"/>
      <c r="FI36" s="212"/>
      <c r="FK36" s="213"/>
      <c r="FL36" s="212"/>
      <c r="FM36" s="213"/>
      <c r="FN36" s="212"/>
      <c r="FO36" s="212"/>
      <c r="FP36" s="213"/>
      <c r="FQ36" s="212"/>
      <c r="FS36" s="213"/>
      <c r="FT36" s="212"/>
      <c r="FU36" s="213"/>
      <c r="FV36" s="212"/>
      <c r="FW36" s="212"/>
      <c r="FX36" s="213"/>
      <c r="FY36" s="212"/>
      <c r="GA36" s="213"/>
      <c r="GB36" s="212"/>
      <c r="GC36" s="213"/>
      <c r="GD36" s="212"/>
      <c r="GE36" s="212"/>
      <c r="GF36" s="213"/>
      <c r="GG36" s="212"/>
      <c r="GI36" s="213"/>
      <c r="GJ36" s="212"/>
      <c r="GK36" s="213"/>
      <c r="GL36" s="212"/>
      <c r="GM36" s="212"/>
      <c r="GN36" s="213"/>
      <c r="GO36" s="212"/>
      <c r="GQ36" s="213"/>
      <c r="GR36" s="212"/>
      <c r="GS36" s="213"/>
      <c r="GT36" s="212"/>
      <c r="GU36" s="212"/>
      <c r="GV36" s="213"/>
      <c r="GW36" s="212"/>
      <c r="GY36" s="213"/>
      <c r="GZ36" s="212"/>
      <c r="HA36" s="213"/>
      <c r="HB36" s="212"/>
      <c r="HC36" s="212"/>
      <c r="HD36" s="213"/>
      <c r="HE36" s="212"/>
      <c r="HG36" s="213"/>
      <c r="HH36" s="212"/>
      <c r="HI36" s="213"/>
      <c r="HJ36" s="212"/>
      <c r="HK36" s="212"/>
      <c r="HL36" s="213"/>
      <c r="HM36" s="212"/>
      <c r="HO36" s="213"/>
      <c r="HP36" s="212"/>
      <c r="HQ36" s="213"/>
      <c r="HR36" s="212"/>
      <c r="HS36" s="212"/>
      <c r="HT36" s="213"/>
      <c r="HU36" s="212"/>
      <c r="HW36" s="213"/>
      <c r="HX36" s="212"/>
      <c r="HY36" s="213"/>
      <c r="HZ36" s="212"/>
      <c r="IA36" s="212"/>
      <c r="IB36" s="213"/>
      <c r="IC36" s="212"/>
      <c r="IE36" s="213"/>
      <c r="IF36" s="212"/>
      <c r="IG36" s="213"/>
      <c r="IH36" s="212"/>
      <c r="II36" s="212"/>
      <c r="IJ36" s="213"/>
      <c r="IK36" s="212"/>
      <c r="IM36" s="213"/>
      <c r="IN36" s="212"/>
      <c r="IO36" s="213"/>
      <c r="IP36" s="212"/>
      <c r="IQ36" s="212"/>
      <c r="IR36" s="213"/>
      <c r="IS36" s="212"/>
      <c r="IU36" s="213"/>
      <c r="IV36" s="212"/>
    </row>
    <row r="37" spans="1:256" ht="15">
      <c r="A37" s="453"/>
      <c r="B37" s="450">
        <v>0</v>
      </c>
      <c r="C37" s="450"/>
      <c r="D37" s="454"/>
      <c r="E37" s="450">
        <v>0</v>
      </c>
      <c r="F37" s="37"/>
      <c r="G37" s="454"/>
      <c r="H37" s="440">
        <v>0</v>
      </c>
      <c r="I37" s="213"/>
      <c r="J37" s="212"/>
      <c r="K37" s="212"/>
      <c r="L37" s="213"/>
      <c r="M37" s="212"/>
      <c r="O37" s="213"/>
      <c r="P37" s="212"/>
      <c r="Q37" s="213"/>
      <c r="R37" s="212"/>
      <c r="S37" s="212"/>
      <c r="T37" s="213"/>
      <c r="U37" s="212"/>
      <c r="W37" s="213"/>
      <c r="X37" s="212"/>
      <c r="Y37" s="213"/>
      <c r="Z37" s="212"/>
      <c r="AA37" s="212"/>
      <c r="AB37" s="213"/>
      <c r="AC37" s="212"/>
      <c r="AE37" s="213"/>
      <c r="AF37" s="212"/>
      <c r="AG37" s="213"/>
      <c r="AH37" s="212"/>
      <c r="AI37" s="212"/>
      <c r="AJ37" s="213"/>
      <c r="AK37" s="212"/>
      <c r="AM37" s="213"/>
      <c r="AN37" s="212"/>
      <c r="AO37" s="213"/>
      <c r="AP37" s="212"/>
      <c r="AQ37" s="212"/>
      <c r="AR37" s="213"/>
      <c r="AS37" s="212"/>
      <c r="AU37" s="213"/>
      <c r="AV37" s="212"/>
      <c r="AW37" s="213"/>
      <c r="AX37" s="212"/>
      <c r="AY37" s="212"/>
      <c r="AZ37" s="213"/>
      <c r="BA37" s="212"/>
      <c r="BC37" s="213"/>
      <c r="BD37" s="212"/>
      <c r="BE37" s="213"/>
      <c r="BF37" s="212"/>
      <c r="BG37" s="212"/>
      <c r="BH37" s="213"/>
      <c r="BI37" s="212"/>
      <c r="BK37" s="213"/>
      <c r="BL37" s="212"/>
      <c r="BM37" s="213"/>
      <c r="BN37" s="212"/>
      <c r="BO37" s="212"/>
      <c r="BP37" s="213"/>
      <c r="BQ37" s="212"/>
      <c r="BS37" s="213"/>
      <c r="BT37" s="212"/>
      <c r="BU37" s="213"/>
      <c r="BV37" s="212"/>
      <c r="BW37" s="212"/>
      <c r="BX37" s="213"/>
      <c r="BY37" s="212"/>
      <c r="CA37" s="213"/>
      <c r="CB37" s="212"/>
      <c r="CC37" s="213"/>
      <c r="CD37" s="212"/>
      <c r="CE37" s="212"/>
      <c r="CF37" s="213"/>
      <c r="CG37" s="212"/>
      <c r="CI37" s="213"/>
      <c r="CJ37" s="212"/>
      <c r="CK37" s="213"/>
      <c r="CL37" s="212"/>
      <c r="CM37" s="212"/>
      <c r="CN37" s="213"/>
      <c r="CO37" s="212"/>
      <c r="CQ37" s="213"/>
      <c r="CR37" s="212"/>
      <c r="CS37" s="213"/>
      <c r="CT37" s="212"/>
      <c r="CU37" s="212"/>
      <c r="CV37" s="213"/>
      <c r="CW37" s="212"/>
      <c r="CY37" s="213"/>
      <c r="CZ37" s="212"/>
      <c r="DA37" s="213"/>
      <c r="DB37" s="212"/>
      <c r="DC37" s="212"/>
      <c r="DD37" s="213"/>
      <c r="DE37" s="212"/>
      <c r="DG37" s="213"/>
      <c r="DH37" s="212"/>
      <c r="DI37" s="213"/>
      <c r="DJ37" s="212"/>
      <c r="DK37" s="212"/>
      <c r="DL37" s="213"/>
      <c r="DM37" s="212"/>
      <c r="DO37" s="213"/>
      <c r="DP37" s="212"/>
      <c r="DQ37" s="213"/>
      <c r="DR37" s="212"/>
      <c r="DS37" s="212"/>
      <c r="DT37" s="213"/>
      <c r="DU37" s="212"/>
      <c r="DW37" s="213"/>
      <c r="DX37" s="212"/>
      <c r="DY37" s="213"/>
      <c r="DZ37" s="212"/>
      <c r="EA37" s="212"/>
      <c r="EB37" s="213"/>
      <c r="EC37" s="212"/>
      <c r="EE37" s="213"/>
      <c r="EF37" s="212"/>
      <c r="EG37" s="213"/>
      <c r="EH37" s="212"/>
      <c r="EI37" s="212"/>
      <c r="EJ37" s="213"/>
      <c r="EK37" s="212"/>
      <c r="EM37" s="213"/>
      <c r="EN37" s="212"/>
      <c r="EO37" s="213"/>
      <c r="EP37" s="212"/>
      <c r="EQ37" s="212"/>
      <c r="ER37" s="213"/>
      <c r="ES37" s="212"/>
      <c r="EU37" s="213"/>
      <c r="EV37" s="212"/>
      <c r="EW37" s="213"/>
      <c r="EX37" s="212"/>
      <c r="EY37" s="212"/>
      <c r="EZ37" s="213"/>
      <c r="FA37" s="212"/>
      <c r="FC37" s="213"/>
      <c r="FD37" s="212"/>
      <c r="FE37" s="213"/>
      <c r="FF37" s="212"/>
      <c r="FG37" s="212"/>
      <c r="FH37" s="213"/>
      <c r="FI37" s="212"/>
      <c r="FK37" s="213"/>
      <c r="FL37" s="212"/>
      <c r="FM37" s="213"/>
      <c r="FN37" s="212"/>
      <c r="FO37" s="212"/>
      <c r="FP37" s="213"/>
      <c r="FQ37" s="212"/>
      <c r="FS37" s="213"/>
      <c r="FT37" s="212"/>
      <c r="FU37" s="213"/>
      <c r="FV37" s="212"/>
      <c r="FW37" s="212"/>
      <c r="FX37" s="213"/>
      <c r="FY37" s="212"/>
      <c r="GA37" s="213"/>
      <c r="GB37" s="212"/>
      <c r="GC37" s="213"/>
      <c r="GD37" s="212"/>
      <c r="GE37" s="212"/>
      <c r="GF37" s="213"/>
      <c r="GG37" s="212"/>
      <c r="GI37" s="213"/>
      <c r="GJ37" s="212"/>
      <c r="GK37" s="213"/>
      <c r="GL37" s="212"/>
      <c r="GM37" s="212"/>
      <c r="GN37" s="213"/>
      <c r="GO37" s="212"/>
      <c r="GQ37" s="213"/>
      <c r="GR37" s="212"/>
      <c r="GS37" s="213"/>
      <c r="GT37" s="212"/>
      <c r="GU37" s="212"/>
      <c r="GV37" s="213"/>
      <c r="GW37" s="212"/>
      <c r="GY37" s="213"/>
      <c r="GZ37" s="212"/>
      <c r="HA37" s="213"/>
      <c r="HB37" s="212"/>
      <c r="HC37" s="212"/>
      <c r="HD37" s="213"/>
      <c r="HE37" s="212"/>
      <c r="HG37" s="213"/>
      <c r="HH37" s="212"/>
      <c r="HI37" s="213"/>
      <c r="HJ37" s="212"/>
      <c r="HK37" s="212"/>
      <c r="HL37" s="213"/>
      <c r="HM37" s="212"/>
      <c r="HO37" s="213"/>
      <c r="HP37" s="212"/>
      <c r="HQ37" s="213"/>
      <c r="HR37" s="212"/>
      <c r="HS37" s="212"/>
      <c r="HT37" s="213"/>
      <c r="HU37" s="212"/>
      <c r="HW37" s="213"/>
      <c r="HX37" s="212"/>
      <c r="HY37" s="213"/>
      <c r="HZ37" s="212"/>
      <c r="IA37" s="212"/>
      <c r="IB37" s="213"/>
      <c r="IC37" s="212"/>
      <c r="IE37" s="213"/>
      <c r="IF37" s="212"/>
      <c r="IG37" s="213"/>
      <c r="IH37" s="212"/>
      <c r="II37" s="212"/>
      <c r="IJ37" s="213"/>
      <c r="IK37" s="212"/>
      <c r="IM37" s="213"/>
      <c r="IN37" s="212"/>
      <c r="IO37" s="213"/>
      <c r="IP37" s="212"/>
      <c r="IQ37" s="212"/>
      <c r="IR37" s="213"/>
      <c r="IS37" s="212"/>
      <c r="IU37" s="213"/>
      <c r="IV37" s="212"/>
    </row>
    <row r="38" spans="1:256" ht="15">
      <c r="A38" s="453"/>
      <c r="B38" s="450">
        <v>0</v>
      </c>
      <c r="C38" s="450"/>
      <c r="D38" s="454"/>
      <c r="E38" s="450">
        <v>0</v>
      </c>
      <c r="F38" s="37"/>
      <c r="G38" s="454"/>
      <c r="H38" s="440">
        <v>0</v>
      </c>
      <c r="I38" s="213"/>
      <c r="J38" s="212"/>
      <c r="K38" s="212"/>
      <c r="L38" s="213"/>
      <c r="M38" s="212"/>
      <c r="O38" s="213"/>
      <c r="P38" s="212"/>
      <c r="Q38" s="213"/>
      <c r="R38" s="212"/>
      <c r="S38" s="212"/>
      <c r="T38" s="213"/>
      <c r="U38" s="212"/>
      <c r="W38" s="213"/>
      <c r="X38" s="212"/>
      <c r="Y38" s="213"/>
      <c r="Z38" s="212"/>
      <c r="AA38" s="212"/>
      <c r="AB38" s="213"/>
      <c r="AC38" s="212"/>
      <c r="AE38" s="213"/>
      <c r="AF38" s="212"/>
      <c r="AG38" s="213"/>
      <c r="AH38" s="212"/>
      <c r="AI38" s="212"/>
      <c r="AJ38" s="213"/>
      <c r="AK38" s="212"/>
      <c r="AM38" s="213"/>
      <c r="AN38" s="212"/>
      <c r="AO38" s="213"/>
      <c r="AP38" s="212"/>
      <c r="AQ38" s="212"/>
      <c r="AR38" s="213"/>
      <c r="AS38" s="212"/>
      <c r="AU38" s="213"/>
      <c r="AV38" s="212"/>
      <c r="AW38" s="213"/>
      <c r="AX38" s="212"/>
      <c r="AY38" s="212"/>
      <c r="AZ38" s="213"/>
      <c r="BA38" s="212"/>
      <c r="BC38" s="213"/>
      <c r="BD38" s="212"/>
      <c r="BE38" s="213"/>
      <c r="BF38" s="212"/>
      <c r="BG38" s="212"/>
      <c r="BH38" s="213"/>
      <c r="BI38" s="212"/>
      <c r="BK38" s="213"/>
      <c r="BL38" s="212"/>
      <c r="BM38" s="213"/>
      <c r="BN38" s="212"/>
      <c r="BO38" s="212"/>
      <c r="BP38" s="213"/>
      <c r="BQ38" s="212"/>
      <c r="BS38" s="213"/>
      <c r="BT38" s="212"/>
      <c r="BU38" s="213"/>
      <c r="BV38" s="212"/>
      <c r="BW38" s="212"/>
      <c r="BX38" s="213"/>
      <c r="BY38" s="212"/>
      <c r="CA38" s="213"/>
      <c r="CB38" s="212"/>
      <c r="CC38" s="213"/>
      <c r="CD38" s="212"/>
      <c r="CE38" s="212"/>
      <c r="CF38" s="213"/>
      <c r="CG38" s="212"/>
      <c r="CI38" s="213"/>
      <c r="CJ38" s="212"/>
      <c r="CK38" s="213"/>
      <c r="CL38" s="212"/>
      <c r="CM38" s="212"/>
      <c r="CN38" s="213"/>
      <c r="CO38" s="212"/>
      <c r="CQ38" s="213"/>
      <c r="CR38" s="212"/>
      <c r="CS38" s="213"/>
      <c r="CT38" s="212"/>
      <c r="CU38" s="212"/>
      <c r="CV38" s="213"/>
      <c r="CW38" s="212"/>
      <c r="CY38" s="213"/>
      <c r="CZ38" s="212"/>
      <c r="DA38" s="213"/>
      <c r="DB38" s="212"/>
      <c r="DC38" s="212"/>
      <c r="DD38" s="213"/>
      <c r="DE38" s="212"/>
      <c r="DG38" s="213"/>
      <c r="DH38" s="212"/>
      <c r="DI38" s="213"/>
      <c r="DJ38" s="212"/>
      <c r="DK38" s="212"/>
      <c r="DL38" s="213"/>
      <c r="DM38" s="212"/>
      <c r="DO38" s="213"/>
      <c r="DP38" s="212"/>
      <c r="DQ38" s="213"/>
      <c r="DR38" s="212"/>
      <c r="DS38" s="212"/>
      <c r="DT38" s="213"/>
      <c r="DU38" s="212"/>
      <c r="DW38" s="213"/>
      <c r="DX38" s="212"/>
      <c r="DY38" s="213"/>
      <c r="DZ38" s="212"/>
      <c r="EA38" s="212"/>
      <c r="EB38" s="213"/>
      <c r="EC38" s="212"/>
      <c r="EE38" s="213"/>
      <c r="EF38" s="212"/>
      <c r="EG38" s="213"/>
      <c r="EH38" s="212"/>
      <c r="EI38" s="212"/>
      <c r="EJ38" s="213"/>
      <c r="EK38" s="212"/>
      <c r="EM38" s="213"/>
      <c r="EN38" s="212"/>
      <c r="EO38" s="213"/>
      <c r="EP38" s="212"/>
      <c r="EQ38" s="212"/>
      <c r="ER38" s="213"/>
      <c r="ES38" s="212"/>
      <c r="EU38" s="213"/>
      <c r="EV38" s="212"/>
      <c r="EW38" s="213"/>
      <c r="EX38" s="212"/>
      <c r="EY38" s="212"/>
      <c r="EZ38" s="213"/>
      <c r="FA38" s="212"/>
      <c r="FC38" s="213"/>
      <c r="FD38" s="212"/>
      <c r="FE38" s="213"/>
      <c r="FF38" s="212"/>
      <c r="FG38" s="212"/>
      <c r="FH38" s="213"/>
      <c r="FI38" s="212"/>
      <c r="FK38" s="213"/>
      <c r="FL38" s="212"/>
      <c r="FM38" s="213"/>
      <c r="FN38" s="212"/>
      <c r="FO38" s="212"/>
      <c r="FP38" s="213"/>
      <c r="FQ38" s="212"/>
      <c r="FS38" s="213"/>
      <c r="FT38" s="212"/>
      <c r="FU38" s="213"/>
      <c r="FV38" s="212"/>
      <c r="FW38" s="212"/>
      <c r="FX38" s="213"/>
      <c r="FY38" s="212"/>
      <c r="GA38" s="213"/>
      <c r="GB38" s="212"/>
      <c r="GC38" s="213"/>
      <c r="GD38" s="212"/>
      <c r="GE38" s="212"/>
      <c r="GF38" s="213"/>
      <c r="GG38" s="212"/>
      <c r="GI38" s="213"/>
      <c r="GJ38" s="212"/>
      <c r="GK38" s="213"/>
      <c r="GL38" s="212"/>
      <c r="GM38" s="212"/>
      <c r="GN38" s="213"/>
      <c r="GO38" s="212"/>
      <c r="GQ38" s="213"/>
      <c r="GR38" s="212"/>
      <c r="GS38" s="213"/>
      <c r="GT38" s="212"/>
      <c r="GU38" s="212"/>
      <c r="GV38" s="213"/>
      <c r="GW38" s="212"/>
      <c r="GY38" s="213"/>
      <c r="GZ38" s="212"/>
      <c r="HA38" s="213"/>
      <c r="HB38" s="212"/>
      <c r="HC38" s="212"/>
      <c r="HD38" s="213"/>
      <c r="HE38" s="212"/>
      <c r="HG38" s="213"/>
      <c r="HH38" s="212"/>
      <c r="HI38" s="213"/>
      <c r="HJ38" s="212"/>
      <c r="HK38" s="212"/>
      <c r="HL38" s="213"/>
      <c r="HM38" s="212"/>
      <c r="HO38" s="213"/>
      <c r="HP38" s="212"/>
      <c r="HQ38" s="213"/>
      <c r="HR38" s="212"/>
      <c r="HS38" s="212"/>
      <c r="HT38" s="213"/>
      <c r="HU38" s="212"/>
      <c r="HW38" s="213"/>
      <c r="HX38" s="212"/>
      <c r="HY38" s="213"/>
      <c r="HZ38" s="212"/>
      <c r="IA38" s="212"/>
      <c r="IB38" s="213"/>
      <c r="IC38" s="212"/>
      <c r="IE38" s="213"/>
      <c r="IF38" s="212"/>
      <c r="IG38" s="213"/>
      <c r="IH38" s="212"/>
      <c r="II38" s="212"/>
      <c r="IJ38" s="213"/>
      <c r="IK38" s="212"/>
      <c r="IM38" s="213"/>
      <c r="IN38" s="212"/>
      <c r="IO38" s="213"/>
      <c r="IP38" s="212"/>
      <c r="IQ38" s="212"/>
      <c r="IR38" s="213"/>
      <c r="IS38" s="212"/>
      <c r="IU38" s="213"/>
      <c r="IV38" s="212"/>
    </row>
    <row r="39" spans="1:256" ht="15">
      <c r="A39" s="453"/>
      <c r="B39" s="450">
        <v>0</v>
      </c>
      <c r="C39" s="450"/>
      <c r="D39" s="454"/>
      <c r="E39" s="450">
        <v>0</v>
      </c>
      <c r="F39" s="37"/>
      <c r="G39" s="454"/>
      <c r="H39" s="440">
        <v>0</v>
      </c>
      <c r="I39" s="213"/>
      <c r="J39" s="212"/>
      <c r="K39" s="212"/>
      <c r="L39" s="213"/>
      <c r="M39" s="212"/>
      <c r="O39" s="213"/>
      <c r="P39" s="212"/>
      <c r="Q39" s="213"/>
      <c r="R39" s="212"/>
      <c r="S39" s="212"/>
      <c r="T39" s="213"/>
      <c r="U39" s="212"/>
      <c r="W39" s="213"/>
      <c r="X39" s="212"/>
      <c r="Y39" s="213"/>
      <c r="Z39" s="212"/>
      <c r="AA39" s="212"/>
      <c r="AB39" s="213"/>
      <c r="AC39" s="212"/>
      <c r="AE39" s="213"/>
      <c r="AF39" s="212"/>
      <c r="AG39" s="213"/>
      <c r="AH39" s="212"/>
      <c r="AI39" s="212"/>
      <c r="AJ39" s="213"/>
      <c r="AK39" s="212"/>
      <c r="AM39" s="213"/>
      <c r="AN39" s="212"/>
      <c r="AO39" s="213"/>
      <c r="AP39" s="212"/>
      <c r="AQ39" s="212"/>
      <c r="AR39" s="213"/>
      <c r="AS39" s="212"/>
      <c r="AU39" s="213"/>
      <c r="AV39" s="212"/>
      <c r="AW39" s="213"/>
      <c r="AX39" s="212"/>
      <c r="AY39" s="212"/>
      <c r="AZ39" s="213"/>
      <c r="BA39" s="212"/>
      <c r="BC39" s="213"/>
      <c r="BD39" s="212"/>
      <c r="BE39" s="213"/>
      <c r="BF39" s="212"/>
      <c r="BG39" s="212"/>
      <c r="BH39" s="213"/>
      <c r="BI39" s="212"/>
      <c r="BK39" s="213"/>
      <c r="BL39" s="212"/>
      <c r="BM39" s="213"/>
      <c r="BN39" s="212"/>
      <c r="BO39" s="212"/>
      <c r="BP39" s="213"/>
      <c r="BQ39" s="212"/>
      <c r="BS39" s="213"/>
      <c r="BT39" s="212"/>
      <c r="BU39" s="213"/>
      <c r="BV39" s="212"/>
      <c r="BW39" s="212"/>
      <c r="BX39" s="213"/>
      <c r="BY39" s="212"/>
      <c r="CA39" s="213"/>
      <c r="CB39" s="212"/>
      <c r="CC39" s="213"/>
      <c r="CD39" s="212"/>
      <c r="CE39" s="212"/>
      <c r="CF39" s="213"/>
      <c r="CG39" s="212"/>
      <c r="CI39" s="213"/>
      <c r="CJ39" s="212"/>
      <c r="CK39" s="213"/>
      <c r="CL39" s="212"/>
      <c r="CM39" s="212"/>
      <c r="CN39" s="213"/>
      <c r="CO39" s="212"/>
      <c r="CQ39" s="213"/>
      <c r="CR39" s="212"/>
      <c r="CS39" s="213"/>
      <c r="CT39" s="212"/>
      <c r="CU39" s="212"/>
      <c r="CV39" s="213"/>
      <c r="CW39" s="212"/>
      <c r="CY39" s="213"/>
      <c r="CZ39" s="212"/>
      <c r="DA39" s="213"/>
      <c r="DB39" s="212"/>
      <c r="DC39" s="212"/>
      <c r="DD39" s="213"/>
      <c r="DE39" s="212"/>
      <c r="DG39" s="213"/>
      <c r="DH39" s="212"/>
      <c r="DI39" s="213"/>
      <c r="DJ39" s="212"/>
      <c r="DK39" s="212"/>
      <c r="DL39" s="213"/>
      <c r="DM39" s="212"/>
      <c r="DO39" s="213"/>
      <c r="DP39" s="212"/>
      <c r="DQ39" s="213"/>
      <c r="DR39" s="212"/>
      <c r="DS39" s="212"/>
      <c r="DT39" s="213"/>
      <c r="DU39" s="212"/>
      <c r="DW39" s="213"/>
      <c r="DX39" s="212"/>
      <c r="DY39" s="213"/>
      <c r="DZ39" s="212"/>
      <c r="EA39" s="212"/>
      <c r="EB39" s="213"/>
      <c r="EC39" s="212"/>
      <c r="EE39" s="213"/>
      <c r="EF39" s="212"/>
      <c r="EG39" s="213"/>
      <c r="EH39" s="212"/>
      <c r="EI39" s="212"/>
      <c r="EJ39" s="213"/>
      <c r="EK39" s="212"/>
      <c r="EM39" s="213"/>
      <c r="EN39" s="212"/>
      <c r="EO39" s="213"/>
      <c r="EP39" s="212"/>
      <c r="EQ39" s="212"/>
      <c r="ER39" s="213"/>
      <c r="ES39" s="212"/>
      <c r="EU39" s="213"/>
      <c r="EV39" s="212"/>
      <c r="EW39" s="213"/>
      <c r="EX39" s="212"/>
      <c r="EY39" s="212"/>
      <c r="EZ39" s="213"/>
      <c r="FA39" s="212"/>
      <c r="FC39" s="213"/>
      <c r="FD39" s="212"/>
      <c r="FE39" s="213"/>
      <c r="FF39" s="212"/>
      <c r="FG39" s="212"/>
      <c r="FH39" s="213"/>
      <c r="FI39" s="212"/>
      <c r="FK39" s="213"/>
      <c r="FL39" s="212"/>
      <c r="FM39" s="213"/>
      <c r="FN39" s="212"/>
      <c r="FO39" s="212"/>
      <c r="FP39" s="213"/>
      <c r="FQ39" s="212"/>
      <c r="FS39" s="213"/>
      <c r="FT39" s="212"/>
      <c r="FU39" s="213"/>
      <c r="FV39" s="212"/>
      <c r="FW39" s="212"/>
      <c r="FX39" s="213"/>
      <c r="FY39" s="212"/>
      <c r="GA39" s="213"/>
      <c r="GB39" s="212"/>
      <c r="GC39" s="213"/>
      <c r="GD39" s="212"/>
      <c r="GE39" s="212"/>
      <c r="GF39" s="213"/>
      <c r="GG39" s="212"/>
      <c r="GI39" s="213"/>
      <c r="GJ39" s="212"/>
      <c r="GK39" s="213"/>
      <c r="GL39" s="212"/>
      <c r="GM39" s="212"/>
      <c r="GN39" s="213"/>
      <c r="GO39" s="212"/>
      <c r="GQ39" s="213"/>
      <c r="GR39" s="212"/>
      <c r="GS39" s="213"/>
      <c r="GT39" s="212"/>
      <c r="GU39" s="212"/>
      <c r="GV39" s="213"/>
      <c r="GW39" s="212"/>
      <c r="GY39" s="213"/>
      <c r="GZ39" s="212"/>
      <c r="HA39" s="213"/>
      <c r="HB39" s="212"/>
      <c r="HC39" s="212"/>
      <c r="HD39" s="213"/>
      <c r="HE39" s="212"/>
      <c r="HG39" s="213"/>
      <c r="HH39" s="212"/>
      <c r="HI39" s="213"/>
      <c r="HJ39" s="212"/>
      <c r="HK39" s="212"/>
      <c r="HL39" s="213"/>
      <c r="HM39" s="212"/>
      <c r="HO39" s="213"/>
      <c r="HP39" s="212"/>
      <c r="HQ39" s="213"/>
      <c r="HR39" s="212"/>
      <c r="HS39" s="212"/>
      <c r="HT39" s="213"/>
      <c r="HU39" s="212"/>
      <c r="HW39" s="213"/>
      <c r="HX39" s="212"/>
      <c r="HY39" s="213"/>
      <c r="HZ39" s="212"/>
      <c r="IA39" s="212"/>
      <c r="IB39" s="213"/>
      <c r="IC39" s="212"/>
      <c r="IE39" s="213"/>
      <c r="IF39" s="212"/>
      <c r="IG39" s="213"/>
      <c r="IH39" s="212"/>
      <c r="II39" s="212"/>
      <c r="IJ39" s="213"/>
      <c r="IK39" s="212"/>
      <c r="IM39" s="213"/>
      <c r="IN39" s="212"/>
      <c r="IO39" s="213"/>
      <c r="IP39" s="212"/>
      <c r="IQ39" s="212"/>
      <c r="IR39" s="213"/>
      <c r="IS39" s="212"/>
      <c r="IU39" s="213"/>
      <c r="IV39" s="212"/>
    </row>
    <row r="40" spans="1:256" ht="15">
      <c r="A40" s="453"/>
      <c r="B40" s="450">
        <v>0</v>
      </c>
      <c r="C40" s="450"/>
      <c r="D40" s="454"/>
      <c r="E40" s="450">
        <v>0</v>
      </c>
      <c r="F40" s="37"/>
      <c r="G40" s="454"/>
      <c r="H40" s="440">
        <v>0</v>
      </c>
      <c r="I40" s="213"/>
      <c r="J40" s="212"/>
      <c r="K40" s="212"/>
      <c r="L40" s="213"/>
      <c r="M40" s="212"/>
      <c r="O40" s="213"/>
      <c r="P40" s="212"/>
      <c r="Q40" s="213"/>
      <c r="R40" s="212"/>
      <c r="S40" s="212"/>
      <c r="T40" s="213"/>
      <c r="U40" s="212"/>
      <c r="W40" s="213"/>
      <c r="X40" s="212"/>
      <c r="Y40" s="213"/>
      <c r="Z40" s="212"/>
      <c r="AA40" s="212"/>
      <c r="AB40" s="213"/>
      <c r="AC40" s="212"/>
      <c r="AE40" s="213"/>
      <c r="AF40" s="212"/>
      <c r="AG40" s="213"/>
      <c r="AH40" s="212"/>
      <c r="AI40" s="212"/>
      <c r="AJ40" s="213"/>
      <c r="AK40" s="212"/>
      <c r="AM40" s="213"/>
      <c r="AN40" s="212"/>
      <c r="AO40" s="213"/>
      <c r="AP40" s="212"/>
      <c r="AQ40" s="212"/>
      <c r="AR40" s="213"/>
      <c r="AS40" s="212"/>
      <c r="AU40" s="213"/>
      <c r="AV40" s="212"/>
      <c r="AW40" s="213"/>
      <c r="AX40" s="212"/>
      <c r="AY40" s="212"/>
      <c r="AZ40" s="213"/>
      <c r="BA40" s="212"/>
      <c r="BC40" s="213"/>
      <c r="BD40" s="212"/>
      <c r="BE40" s="213"/>
      <c r="BF40" s="212"/>
      <c r="BG40" s="212"/>
      <c r="BH40" s="213"/>
      <c r="BI40" s="212"/>
      <c r="BK40" s="213"/>
      <c r="BL40" s="212"/>
      <c r="BM40" s="213"/>
      <c r="BN40" s="212"/>
      <c r="BO40" s="212"/>
      <c r="BP40" s="213"/>
      <c r="BQ40" s="212"/>
      <c r="BS40" s="213"/>
      <c r="BT40" s="212"/>
      <c r="BU40" s="213"/>
      <c r="BV40" s="212"/>
      <c r="BW40" s="212"/>
      <c r="BX40" s="213"/>
      <c r="BY40" s="212"/>
      <c r="CA40" s="213"/>
      <c r="CB40" s="212"/>
      <c r="CC40" s="213"/>
      <c r="CD40" s="212"/>
      <c r="CE40" s="212"/>
      <c r="CF40" s="213"/>
      <c r="CG40" s="212"/>
      <c r="CI40" s="213"/>
      <c r="CJ40" s="212"/>
      <c r="CK40" s="213"/>
      <c r="CL40" s="212"/>
      <c r="CM40" s="212"/>
      <c r="CN40" s="213"/>
      <c r="CO40" s="212"/>
      <c r="CQ40" s="213"/>
      <c r="CR40" s="212"/>
      <c r="CS40" s="213"/>
      <c r="CT40" s="212"/>
      <c r="CU40" s="212"/>
      <c r="CV40" s="213"/>
      <c r="CW40" s="212"/>
      <c r="CY40" s="213"/>
      <c r="CZ40" s="212"/>
      <c r="DA40" s="213"/>
      <c r="DB40" s="212"/>
      <c r="DC40" s="212"/>
      <c r="DD40" s="213"/>
      <c r="DE40" s="212"/>
      <c r="DG40" s="213"/>
      <c r="DH40" s="212"/>
      <c r="DI40" s="213"/>
      <c r="DJ40" s="212"/>
      <c r="DK40" s="212"/>
      <c r="DL40" s="213"/>
      <c r="DM40" s="212"/>
      <c r="DO40" s="213"/>
      <c r="DP40" s="212"/>
      <c r="DQ40" s="213"/>
      <c r="DR40" s="212"/>
      <c r="DS40" s="212"/>
      <c r="DT40" s="213"/>
      <c r="DU40" s="212"/>
      <c r="DW40" s="213"/>
      <c r="DX40" s="212"/>
      <c r="DY40" s="213"/>
      <c r="DZ40" s="212"/>
      <c r="EA40" s="212"/>
      <c r="EB40" s="213"/>
      <c r="EC40" s="212"/>
      <c r="EE40" s="213"/>
      <c r="EF40" s="212"/>
      <c r="EG40" s="213"/>
      <c r="EH40" s="212"/>
      <c r="EI40" s="212"/>
      <c r="EJ40" s="213"/>
      <c r="EK40" s="212"/>
      <c r="EM40" s="213"/>
      <c r="EN40" s="212"/>
      <c r="EO40" s="213"/>
      <c r="EP40" s="212"/>
      <c r="EQ40" s="212"/>
      <c r="ER40" s="213"/>
      <c r="ES40" s="212"/>
      <c r="EU40" s="213"/>
      <c r="EV40" s="212"/>
      <c r="EW40" s="213"/>
      <c r="EX40" s="212"/>
      <c r="EY40" s="212"/>
      <c r="EZ40" s="213"/>
      <c r="FA40" s="212"/>
      <c r="FC40" s="213"/>
      <c r="FD40" s="212"/>
      <c r="FE40" s="213"/>
      <c r="FF40" s="212"/>
      <c r="FG40" s="212"/>
      <c r="FH40" s="213"/>
      <c r="FI40" s="212"/>
      <c r="FK40" s="213"/>
      <c r="FL40" s="212"/>
      <c r="FM40" s="213"/>
      <c r="FN40" s="212"/>
      <c r="FO40" s="212"/>
      <c r="FP40" s="213"/>
      <c r="FQ40" s="212"/>
      <c r="FS40" s="213"/>
      <c r="FT40" s="212"/>
      <c r="FU40" s="213"/>
      <c r="FV40" s="212"/>
      <c r="FW40" s="212"/>
      <c r="FX40" s="213"/>
      <c r="FY40" s="212"/>
      <c r="GA40" s="213"/>
      <c r="GB40" s="212"/>
      <c r="GC40" s="213"/>
      <c r="GD40" s="212"/>
      <c r="GE40" s="212"/>
      <c r="GF40" s="213"/>
      <c r="GG40" s="212"/>
      <c r="GI40" s="213"/>
      <c r="GJ40" s="212"/>
      <c r="GK40" s="213"/>
      <c r="GL40" s="212"/>
      <c r="GM40" s="212"/>
      <c r="GN40" s="213"/>
      <c r="GO40" s="212"/>
      <c r="GQ40" s="213"/>
      <c r="GR40" s="212"/>
      <c r="GS40" s="213"/>
      <c r="GT40" s="212"/>
      <c r="GU40" s="212"/>
      <c r="GV40" s="213"/>
      <c r="GW40" s="212"/>
      <c r="GY40" s="213"/>
      <c r="GZ40" s="212"/>
      <c r="HA40" s="213"/>
      <c r="HB40" s="212"/>
      <c r="HC40" s="212"/>
      <c r="HD40" s="213"/>
      <c r="HE40" s="212"/>
      <c r="HG40" s="213"/>
      <c r="HH40" s="212"/>
      <c r="HI40" s="213"/>
      <c r="HJ40" s="212"/>
      <c r="HK40" s="212"/>
      <c r="HL40" s="213"/>
      <c r="HM40" s="212"/>
      <c r="HO40" s="213"/>
      <c r="HP40" s="212"/>
      <c r="HQ40" s="213"/>
      <c r="HR40" s="212"/>
      <c r="HS40" s="212"/>
      <c r="HT40" s="213"/>
      <c r="HU40" s="212"/>
      <c r="HW40" s="213"/>
      <c r="HX40" s="212"/>
      <c r="HY40" s="213"/>
      <c r="HZ40" s="212"/>
      <c r="IA40" s="212"/>
      <c r="IB40" s="213"/>
      <c r="IC40" s="212"/>
      <c r="IE40" s="213"/>
      <c r="IF40" s="212"/>
      <c r="IG40" s="213"/>
      <c r="IH40" s="212"/>
      <c r="II40" s="212"/>
      <c r="IJ40" s="213"/>
      <c r="IK40" s="212"/>
      <c r="IM40" s="213"/>
      <c r="IN40" s="212"/>
      <c r="IO40" s="213"/>
      <c r="IP40" s="212"/>
      <c r="IQ40" s="212"/>
      <c r="IR40" s="213"/>
      <c r="IS40" s="212"/>
      <c r="IU40" s="213"/>
      <c r="IV40" s="212"/>
    </row>
    <row r="41" spans="1:256" ht="15">
      <c r="A41" s="453"/>
      <c r="B41" s="450">
        <v>0</v>
      </c>
      <c r="C41" s="450"/>
      <c r="D41" s="454"/>
      <c r="E41" s="450">
        <v>0</v>
      </c>
      <c r="F41" s="37"/>
      <c r="G41" s="454"/>
      <c r="H41" s="440">
        <v>0</v>
      </c>
      <c r="I41" s="213"/>
      <c r="J41" s="212"/>
      <c r="K41" s="212"/>
      <c r="L41" s="213"/>
      <c r="M41" s="212"/>
      <c r="O41" s="213"/>
      <c r="P41" s="212"/>
      <c r="Q41" s="213"/>
      <c r="R41" s="212"/>
      <c r="S41" s="212"/>
      <c r="T41" s="213"/>
      <c r="U41" s="212"/>
      <c r="W41" s="213"/>
      <c r="X41" s="212"/>
      <c r="Y41" s="213"/>
      <c r="Z41" s="212"/>
      <c r="AA41" s="212"/>
      <c r="AB41" s="213"/>
      <c r="AC41" s="212"/>
      <c r="AE41" s="213"/>
      <c r="AF41" s="212"/>
      <c r="AG41" s="213"/>
      <c r="AH41" s="212"/>
      <c r="AI41" s="212"/>
      <c r="AJ41" s="213"/>
      <c r="AK41" s="212"/>
      <c r="AM41" s="213"/>
      <c r="AN41" s="212"/>
      <c r="AO41" s="213"/>
      <c r="AP41" s="212"/>
      <c r="AQ41" s="212"/>
      <c r="AR41" s="213"/>
      <c r="AS41" s="212"/>
      <c r="AU41" s="213"/>
      <c r="AV41" s="212"/>
      <c r="AW41" s="213"/>
      <c r="AX41" s="212"/>
      <c r="AY41" s="212"/>
      <c r="AZ41" s="213"/>
      <c r="BA41" s="212"/>
      <c r="BC41" s="213"/>
      <c r="BD41" s="212"/>
      <c r="BE41" s="213"/>
      <c r="BF41" s="212"/>
      <c r="BG41" s="212"/>
      <c r="BH41" s="213"/>
      <c r="BI41" s="212"/>
      <c r="BK41" s="213"/>
      <c r="BL41" s="212"/>
      <c r="BM41" s="213"/>
      <c r="BN41" s="212"/>
      <c r="BO41" s="212"/>
      <c r="BP41" s="213"/>
      <c r="BQ41" s="212"/>
      <c r="BS41" s="213"/>
      <c r="BT41" s="212"/>
      <c r="BU41" s="213"/>
      <c r="BV41" s="212"/>
      <c r="BW41" s="212"/>
      <c r="BX41" s="213"/>
      <c r="BY41" s="212"/>
      <c r="CA41" s="213"/>
      <c r="CB41" s="212"/>
      <c r="CC41" s="213"/>
      <c r="CD41" s="212"/>
      <c r="CE41" s="212"/>
      <c r="CF41" s="213"/>
      <c r="CG41" s="212"/>
      <c r="CI41" s="213"/>
      <c r="CJ41" s="212"/>
      <c r="CK41" s="213"/>
      <c r="CL41" s="212"/>
      <c r="CM41" s="212"/>
      <c r="CN41" s="213"/>
      <c r="CO41" s="212"/>
      <c r="CQ41" s="213"/>
      <c r="CR41" s="212"/>
      <c r="CS41" s="213"/>
      <c r="CT41" s="212"/>
      <c r="CU41" s="212"/>
      <c r="CV41" s="213"/>
      <c r="CW41" s="212"/>
      <c r="CY41" s="213"/>
      <c r="CZ41" s="212"/>
      <c r="DA41" s="213"/>
      <c r="DB41" s="212"/>
      <c r="DC41" s="212"/>
      <c r="DD41" s="213"/>
      <c r="DE41" s="212"/>
      <c r="DG41" s="213"/>
      <c r="DH41" s="212"/>
      <c r="DI41" s="213"/>
      <c r="DJ41" s="212"/>
      <c r="DK41" s="212"/>
      <c r="DL41" s="213"/>
      <c r="DM41" s="212"/>
      <c r="DO41" s="213"/>
      <c r="DP41" s="212"/>
      <c r="DQ41" s="213"/>
      <c r="DR41" s="212"/>
      <c r="DS41" s="212"/>
      <c r="DT41" s="213"/>
      <c r="DU41" s="212"/>
      <c r="DW41" s="213"/>
      <c r="DX41" s="212"/>
      <c r="DY41" s="213"/>
      <c r="DZ41" s="212"/>
      <c r="EA41" s="212"/>
      <c r="EB41" s="213"/>
      <c r="EC41" s="212"/>
      <c r="EE41" s="213"/>
      <c r="EF41" s="212"/>
      <c r="EG41" s="213"/>
      <c r="EH41" s="212"/>
      <c r="EI41" s="212"/>
      <c r="EJ41" s="213"/>
      <c r="EK41" s="212"/>
      <c r="EM41" s="213"/>
      <c r="EN41" s="212"/>
      <c r="EO41" s="213"/>
      <c r="EP41" s="212"/>
      <c r="EQ41" s="212"/>
      <c r="ER41" s="213"/>
      <c r="ES41" s="212"/>
      <c r="EU41" s="213"/>
      <c r="EV41" s="212"/>
      <c r="EW41" s="213"/>
      <c r="EX41" s="212"/>
      <c r="EY41" s="212"/>
      <c r="EZ41" s="213"/>
      <c r="FA41" s="212"/>
      <c r="FC41" s="213"/>
      <c r="FD41" s="212"/>
      <c r="FE41" s="213"/>
      <c r="FF41" s="212"/>
      <c r="FG41" s="212"/>
      <c r="FH41" s="213"/>
      <c r="FI41" s="212"/>
      <c r="FK41" s="213"/>
      <c r="FL41" s="212"/>
      <c r="FM41" s="213"/>
      <c r="FN41" s="212"/>
      <c r="FO41" s="212"/>
      <c r="FP41" s="213"/>
      <c r="FQ41" s="212"/>
      <c r="FS41" s="213"/>
      <c r="FT41" s="212"/>
      <c r="FU41" s="213"/>
      <c r="FV41" s="212"/>
      <c r="FW41" s="212"/>
      <c r="FX41" s="213"/>
      <c r="FY41" s="212"/>
      <c r="GA41" s="213"/>
      <c r="GB41" s="212"/>
      <c r="GC41" s="213"/>
      <c r="GD41" s="212"/>
      <c r="GE41" s="212"/>
      <c r="GF41" s="213"/>
      <c r="GG41" s="212"/>
      <c r="GI41" s="213"/>
      <c r="GJ41" s="212"/>
      <c r="GK41" s="213"/>
      <c r="GL41" s="212"/>
      <c r="GM41" s="212"/>
      <c r="GN41" s="213"/>
      <c r="GO41" s="212"/>
      <c r="GQ41" s="213"/>
      <c r="GR41" s="212"/>
      <c r="GS41" s="213"/>
      <c r="GT41" s="212"/>
      <c r="GU41" s="212"/>
      <c r="GV41" s="213"/>
      <c r="GW41" s="212"/>
      <c r="GY41" s="213"/>
      <c r="GZ41" s="212"/>
      <c r="HA41" s="213"/>
      <c r="HB41" s="212"/>
      <c r="HC41" s="212"/>
      <c r="HD41" s="213"/>
      <c r="HE41" s="212"/>
      <c r="HG41" s="213"/>
      <c r="HH41" s="212"/>
      <c r="HI41" s="213"/>
      <c r="HJ41" s="212"/>
      <c r="HK41" s="212"/>
      <c r="HL41" s="213"/>
      <c r="HM41" s="212"/>
      <c r="HO41" s="213"/>
      <c r="HP41" s="212"/>
      <c r="HQ41" s="213"/>
      <c r="HR41" s="212"/>
      <c r="HS41" s="212"/>
      <c r="HT41" s="213"/>
      <c r="HU41" s="212"/>
      <c r="HW41" s="213"/>
      <c r="HX41" s="212"/>
      <c r="HY41" s="213"/>
      <c r="HZ41" s="212"/>
      <c r="IA41" s="212"/>
      <c r="IB41" s="213"/>
      <c r="IC41" s="212"/>
      <c r="IE41" s="213"/>
      <c r="IF41" s="212"/>
      <c r="IG41" s="213"/>
      <c r="IH41" s="212"/>
      <c r="II41" s="212"/>
      <c r="IJ41" s="213"/>
      <c r="IK41" s="212"/>
      <c r="IM41" s="213"/>
      <c r="IN41" s="212"/>
      <c r="IO41" s="213"/>
      <c r="IP41" s="212"/>
      <c r="IQ41" s="212"/>
      <c r="IR41" s="213"/>
      <c r="IS41" s="212"/>
      <c r="IU41" s="213"/>
      <c r="IV41" s="212"/>
    </row>
    <row r="42" spans="1:256" ht="15">
      <c r="A42" s="453"/>
      <c r="B42" s="450">
        <v>0</v>
      </c>
      <c r="C42" s="450"/>
      <c r="D42" s="454"/>
      <c r="E42" s="450">
        <v>0</v>
      </c>
      <c r="F42" s="37"/>
      <c r="G42" s="454"/>
      <c r="H42" s="440">
        <v>0</v>
      </c>
      <c r="I42" s="213"/>
      <c r="J42" s="212"/>
      <c r="K42" s="212"/>
      <c r="L42" s="213"/>
      <c r="M42" s="212"/>
      <c r="O42" s="213"/>
      <c r="P42" s="212"/>
      <c r="Q42" s="213"/>
      <c r="R42" s="212"/>
      <c r="S42" s="212"/>
      <c r="T42" s="213"/>
      <c r="U42" s="212"/>
      <c r="W42" s="213"/>
      <c r="X42" s="212"/>
      <c r="Y42" s="213"/>
      <c r="Z42" s="212"/>
      <c r="AA42" s="212"/>
      <c r="AB42" s="213"/>
      <c r="AC42" s="212"/>
      <c r="AE42" s="213"/>
      <c r="AF42" s="212"/>
      <c r="AG42" s="213"/>
      <c r="AH42" s="212"/>
      <c r="AI42" s="212"/>
      <c r="AJ42" s="213"/>
      <c r="AK42" s="212"/>
      <c r="AM42" s="213"/>
      <c r="AN42" s="212"/>
      <c r="AO42" s="213"/>
      <c r="AP42" s="212"/>
      <c r="AQ42" s="212"/>
      <c r="AR42" s="213"/>
      <c r="AS42" s="212"/>
      <c r="AU42" s="213"/>
      <c r="AV42" s="212"/>
      <c r="AW42" s="213"/>
      <c r="AX42" s="212"/>
      <c r="AY42" s="212"/>
      <c r="AZ42" s="213"/>
      <c r="BA42" s="212"/>
      <c r="BC42" s="213"/>
      <c r="BD42" s="212"/>
      <c r="BE42" s="213"/>
      <c r="BF42" s="212"/>
      <c r="BG42" s="212"/>
      <c r="BH42" s="213"/>
      <c r="BI42" s="212"/>
      <c r="BK42" s="213"/>
      <c r="BL42" s="212"/>
      <c r="BM42" s="213"/>
      <c r="BN42" s="212"/>
      <c r="BO42" s="212"/>
      <c r="BP42" s="213"/>
      <c r="BQ42" s="212"/>
      <c r="BS42" s="213"/>
      <c r="BT42" s="212"/>
      <c r="BU42" s="213"/>
      <c r="BV42" s="212"/>
      <c r="BW42" s="212"/>
      <c r="BX42" s="213"/>
      <c r="BY42" s="212"/>
      <c r="CA42" s="213"/>
      <c r="CB42" s="212"/>
      <c r="CC42" s="213"/>
      <c r="CD42" s="212"/>
      <c r="CE42" s="212"/>
      <c r="CF42" s="213"/>
      <c r="CG42" s="212"/>
      <c r="CI42" s="213"/>
      <c r="CJ42" s="212"/>
      <c r="CK42" s="213"/>
      <c r="CL42" s="212"/>
      <c r="CM42" s="212"/>
      <c r="CN42" s="213"/>
      <c r="CO42" s="212"/>
      <c r="CQ42" s="213"/>
      <c r="CR42" s="212"/>
      <c r="CS42" s="213"/>
      <c r="CT42" s="212"/>
      <c r="CU42" s="212"/>
      <c r="CV42" s="213"/>
      <c r="CW42" s="212"/>
      <c r="CY42" s="213"/>
      <c r="CZ42" s="212"/>
      <c r="DA42" s="213"/>
      <c r="DB42" s="212"/>
      <c r="DC42" s="212"/>
      <c r="DD42" s="213"/>
      <c r="DE42" s="212"/>
      <c r="DG42" s="213"/>
      <c r="DH42" s="212"/>
      <c r="DI42" s="213"/>
      <c r="DJ42" s="212"/>
      <c r="DK42" s="212"/>
      <c r="DL42" s="213"/>
      <c r="DM42" s="212"/>
      <c r="DO42" s="213"/>
      <c r="DP42" s="212"/>
      <c r="DQ42" s="213"/>
      <c r="DR42" s="212"/>
      <c r="DS42" s="212"/>
      <c r="DT42" s="213"/>
      <c r="DU42" s="212"/>
      <c r="DW42" s="213"/>
      <c r="DX42" s="212"/>
      <c r="DY42" s="213"/>
      <c r="DZ42" s="212"/>
      <c r="EA42" s="212"/>
      <c r="EB42" s="213"/>
      <c r="EC42" s="212"/>
      <c r="EE42" s="213"/>
      <c r="EF42" s="212"/>
      <c r="EG42" s="213"/>
      <c r="EH42" s="212"/>
      <c r="EI42" s="212"/>
      <c r="EJ42" s="213"/>
      <c r="EK42" s="212"/>
      <c r="EM42" s="213"/>
      <c r="EN42" s="212"/>
      <c r="EO42" s="213"/>
      <c r="EP42" s="212"/>
      <c r="EQ42" s="212"/>
      <c r="ER42" s="213"/>
      <c r="ES42" s="212"/>
      <c r="EU42" s="213"/>
      <c r="EV42" s="212"/>
      <c r="EW42" s="213"/>
      <c r="EX42" s="212"/>
      <c r="EY42" s="212"/>
      <c r="EZ42" s="213"/>
      <c r="FA42" s="212"/>
      <c r="FC42" s="213"/>
      <c r="FD42" s="212"/>
      <c r="FE42" s="213"/>
      <c r="FF42" s="212"/>
      <c r="FG42" s="212"/>
      <c r="FH42" s="213"/>
      <c r="FI42" s="212"/>
      <c r="FK42" s="213"/>
      <c r="FL42" s="212"/>
      <c r="FM42" s="213"/>
      <c r="FN42" s="212"/>
      <c r="FO42" s="212"/>
      <c r="FP42" s="213"/>
      <c r="FQ42" s="212"/>
      <c r="FS42" s="213"/>
      <c r="FT42" s="212"/>
      <c r="FU42" s="213"/>
      <c r="FV42" s="212"/>
      <c r="FW42" s="212"/>
      <c r="FX42" s="213"/>
      <c r="FY42" s="212"/>
      <c r="GA42" s="213"/>
      <c r="GB42" s="212"/>
      <c r="GC42" s="213"/>
      <c r="GD42" s="212"/>
      <c r="GE42" s="212"/>
      <c r="GF42" s="213"/>
      <c r="GG42" s="212"/>
      <c r="GI42" s="213"/>
      <c r="GJ42" s="212"/>
      <c r="GK42" s="213"/>
      <c r="GL42" s="212"/>
      <c r="GM42" s="212"/>
      <c r="GN42" s="213"/>
      <c r="GO42" s="212"/>
      <c r="GQ42" s="213"/>
      <c r="GR42" s="212"/>
      <c r="GS42" s="213"/>
      <c r="GT42" s="212"/>
      <c r="GU42" s="212"/>
      <c r="GV42" s="213"/>
      <c r="GW42" s="212"/>
      <c r="GY42" s="213"/>
      <c r="GZ42" s="212"/>
      <c r="HA42" s="213"/>
      <c r="HB42" s="212"/>
      <c r="HC42" s="212"/>
      <c r="HD42" s="213"/>
      <c r="HE42" s="212"/>
      <c r="HG42" s="213"/>
      <c r="HH42" s="212"/>
      <c r="HI42" s="213"/>
      <c r="HJ42" s="212"/>
      <c r="HK42" s="212"/>
      <c r="HL42" s="213"/>
      <c r="HM42" s="212"/>
      <c r="HO42" s="213"/>
      <c r="HP42" s="212"/>
      <c r="HQ42" s="213"/>
      <c r="HR42" s="212"/>
      <c r="HS42" s="212"/>
      <c r="HT42" s="213"/>
      <c r="HU42" s="212"/>
      <c r="HW42" s="213"/>
      <c r="HX42" s="212"/>
      <c r="HY42" s="213"/>
      <c r="HZ42" s="212"/>
      <c r="IA42" s="212"/>
      <c r="IB42" s="213"/>
      <c r="IC42" s="212"/>
      <c r="IE42" s="213"/>
      <c r="IF42" s="212"/>
      <c r="IG42" s="213"/>
      <c r="IH42" s="212"/>
      <c r="II42" s="212"/>
      <c r="IJ42" s="213"/>
      <c r="IK42" s="212"/>
      <c r="IM42" s="213"/>
      <c r="IN42" s="212"/>
      <c r="IO42" s="213"/>
      <c r="IP42" s="212"/>
      <c r="IQ42" s="212"/>
      <c r="IR42" s="213"/>
      <c r="IS42" s="212"/>
      <c r="IU42" s="213"/>
      <c r="IV42" s="212"/>
    </row>
    <row r="43" spans="1:256" ht="15">
      <c r="A43" s="453"/>
      <c r="B43" s="450">
        <v>0</v>
      </c>
      <c r="C43" s="450"/>
      <c r="D43" s="454"/>
      <c r="E43" s="450">
        <v>0</v>
      </c>
      <c r="F43" s="37"/>
      <c r="G43" s="454"/>
      <c r="H43" s="440">
        <v>0</v>
      </c>
      <c r="I43" s="213"/>
      <c r="J43" s="212"/>
      <c r="K43" s="212"/>
      <c r="L43" s="213"/>
      <c r="M43" s="212"/>
      <c r="O43" s="213"/>
      <c r="P43" s="212"/>
      <c r="Q43" s="213"/>
      <c r="R43" s="212"/>
      <c r="S43" s="212"/>
      <c r="T43" s="213"/>
      <c r="U43" s="212"/>
      <c r="W43" s="213"/>
      <c r="X43" s="212"/>
      <c r="Y43" s="213"/>
      <c r="Z43" s="212"/>
      <c r="AA43" s="212"/>
      <c r="AB43" s="213"/>
      <c r="AC43" s="212"/>
      <c r="AE43" s="213"/>
      <c r="AF43" s="212"/>
      <c r="AG43" s="213"/>
      <c r="AH43" s="212"/>
      <c r="AI43" s="212"/>
      <c r="AJ43" s="213"/>
      <c r="AK43" s="212"/>
      <c r="AM43" s="213"/>
      <c r="AN43" s="212"/>
      <c r="AO43" s="213"/>
      <c r="AP43" s="212"/>
      <c r="AQ43" s="212"/>
      <c r="AR43" s="213"/>
      <c r="AS43" s="212"/>
      <c r="AU43" s="213"/>
      <c r="AV43" s="212"/>
      <c r="AW43" s="213"/>
      <c r="AX43" s="212"/>
      <c r="AY43" s="212"/>
      <c r="AZ43" s="213"/>
      <c r="BA43" s="212"/>
      <c r="BC43" s="213"/>
      <c r="BD43" s="212"/>
      <c r="BE43" s="213"/>
      <c r="BF43" s="212"/>
      <c r="BG43" s="212"/>
      <c r="BH43" s="213"/>
      <c r="BI43" s="212"/>
      <c r="BK43" s="213"/>
      <c r="BL43" s="212"/>
      <c r="BM43" s="213"/>
      <c r="BN43" s="212"/>
      <c r="BO43" s="212"/>
      <c r="BP43" s="213"/>
      <c r="BQ43" s="212"/>
      <c r="BS43" s="213"/>
      <c r="BT43" s="212"/>
      <c r="BU43" s="213"/>
      <c r="BV43" s="212"/>
      <c r="BW43" s="212"/>
      <c r="BX43" s="213"/>
      <c r="BY43" s="212"/>
      <c r="CA43" s="213"/>
      <c r="CB43" s="212"/>
      <c r="CC43" s="213"/>
      <c r="CD43" s="212"/>
      <c r="CE43" s="212"/>
      <c r="CF43" s="213"/>
      <c r="CG43" s="212"/>
      <c r="CI43" s="213"/>
      <c r="CJ43" s="212"/>
      <c r="CK43" s="213"/>
      <c r="CL43" s="212"/>
      <c r="CM43" s="212"/>
      <c r="CN43" s="213"/>
      <c r="CO43" s="212"/>
      <c r="CQ43" s="213"/>
      <c r="CR43" s="212"/>
      <c r="CS43" s="213"/>
      <c r="CT43" s="212"/>
      <c r="CU43" s="212"/>
      <c r="CV43" s="213"/>
      <c r="CW43" s="212"/>
      <c r="CY43" s="213"/>
      <c r="CZ43" s="212"/>
      <c r="DA43" s="213"/>
      <c r="DB43" s="212"/>
      <c r="DC43" s="212"/>
      <c r="DD43" s="213"/>
      <c r="DE43" s="212"/>
      <c r="DG43" s="213"/>
      <c r="DH43" s="212"/>
      <c r="DI43" s="213"/>
      <c r="DJ43" s="212"/>
      <c r="DK43" s="212"/>
      <c r="DL43" s="213"/>
      <c r="DM43" s="212"/>
      <c r="DO43" s="213"/>
      <c r="DP43" s="212"/>
      <c r="DQ43" s="213"/>
      <c r="DR43" s="212"/>
      <c r="DS43" s="212"/>
      <c r="DT43" s="213"/>
      <c r="DU43" s="212"/>
      <c r="DW43" s="213"/>
      <c r="DX43" s="212"/>
      <c r="DY43" s="213"/>
      <c r="DZ43" s="212"/>
      <c r="EA43" s="212"/>
      <c r="EB43" s="213"/>
      <c r="EC43" s="212"/>
      <c r="EE43" s="213"/>
      <c r="EF43" s="212"/>
      <c r="EG43" s="213"/>
      <c r="EH43" s="212"/>
      <c r="EI43" s="212"/>
      <c r="EJ43" s="213"/>
      <c r="EK43" s="212"/>
      <c r="EM43" s="213"/>
      <c r="EN43" s="212"/>
      <c r="EO43" s="213"/>
      <c r="EP43" s="212"/>
      <c r="EQ43" s="212"/>
      <c r="ER43" s="213"/>
      <c r="ES43" s="212"/>
      <c r="EU43" s="213"/>
      <c r="EV43" s="212"/>
      <c r="EW43" s="213"/>
      <c r="EX43" s="212"/>
      <c r="EY43" s="212"/>
      <c r="EZ43" s="213"/>
      <c r="FA43" s="212"/>
      <c r="FC43" s="213"/>
      <c r="FD43" s="212"/>
      <c r="FE43" s="213"/>
      <c r="FF43" s="212"/>
      <c r="FG43" s="212"/>
      <c r="FH43" s="213"/>
      <c r="FI43" s="212"/>
      <c r="FK43" s="213"/>
      <c r="FL43" s="212"/>
      <c r="FM43" s="213"/>
      <c r="FN43" s="212"/>
      <c r="FO43" s="212"/>
      <c r="FP43" s="213"/>
      <c r="FQ43" s="212"/>
      <c r="FS43" s="213"/>
      <c r="FT43" s="212"/>
      <c r="FU43" s="213"/>
      <c r="FV43" s="212"/>
      <c r="FW43" s="212"/>
      <c r="FX43" s="213"/>
      <c r="FY43" s="212"/>
      <c r="GA43" s="213"/>
      <c r="GB43" s="212"/>
      <c r="GC43" s="213"/>
      <c r="GD43" s="212"/>
      <c r="GE43" s="212"/>
      <c r="GF43" s="213"/>
      <c r="GG43" s="212"/>
      <c r="GI43" s="213"/>
      <c r="GJ43" s="212"/>
      <c r="GK43" s="213"/>
      <c r="GL43" s="212"/>
      <c r="GM43" s="212"/>
      <c r="GN43" s="213"/>
      <c r="GO43" s="212"/>
      <c r="GQ43" s="213"/>
      <c r="GR43" s="212"/>
      <c r="GS43" s="213"/>
      <c r="GT43" s="212"/>
      <c r="GU43" s="212"/>
      <c r="GV43" s="213"/>
      <c r="GW43" s="212"/>
      <c r="GY43" s="213"/>
      <c r="GZ43" s="212"/>
      <c r="HA43" s="213"/>
      <c r="HB43" s="212"/>
      <c r="HC43" s="212"/>
      <c r="HD43" s="213"/>
      <c r="HE43" s="212"/>
      <c r="HG43" s="213"/>
      <c r="HH43" s="212"/>
      <c r="HI43" s="213"/>
      <c r="HJ43" s="212"/>
      <c r="HK43" s="212"/>
      <c r="HL43" s="213"/>
      <c r="HM43" s="212"/>
      <c r="HO43" s="213"/>
      <c r="HP43" s="212"/>
      <c r="HQ43" s="213"/>
      <c r="HR43" s="212"/>
      <c r="HS43" s="212"/>
      <c r="HT43" s="213"/>
      <c r="HU43" s="212"/>
      <c r="HW43" s="213"/>
      <c r="HX43" s="212"/>
      <c r="HY43" s="213"/>
      <c r="HZ43" s="212"/>
      <c r="IA43" s="212"/>
      <c r="IB43" s="213"/>
      <c r="IC43" s="212"/>
      <c r="IE43" s="213"/>
      <c r="IF43" s="212"/>
      <c r="IG43" s="213"/>
      <c r="IH43" s="212"/>
      <c r="II43" s="212"/>
      <c r="IJ43" s="213"/>
      <c r="IK43" s="212"/>
      <c r="IM43" s="213"/>
      <c r="IN43" s="212"/>
      <c r="IO43" s="213"/>
      <c r="IP43" s="212"/>
      <c r="IQ43" s="212"/>
      <c r="IR43" s="213"/>
      <c r="IS43" s="212"/>
      <c r="IU43" s="213"/>
      <c r="IV43" s="212"/>
    </row>
    <row r="44" spans="1:256" ht="15">
      <c r="A44" s="453"/>
      <c r="B44" s="450">
        <v>0</v>
      </c>
      <c r="C44" s="450"/>
      <c r="D44" s="454"/>
      <c r="E44" s="450">
        <v>0</v>
      </c>
      <c r="F44" s="37"/>
      <c r="G44" s="454"/>
      <c r="H44" s="440">
        <v>0</v>
      </c>
      <c r="I44" s="213"/>
      <c r="J44" s="212"/>
      <c r="K44" s="212"/>
      <c r="L44" s="213"/>
      <c r="M44" s="212"/>
      <c r="O44" s="213"/>
      <c r="P44" s="212"/>
      <c r="Q44" s="213"/>
      <c r="R44" s="212"/>
      <c r="S44" s="212"/>
      <c r="T44" s="213"/>
      <c r="U44" s="212"/>
      <c r="W44" s="213"/>
      <c r="X44" s="212"/>
      <c r="Y44" s="213"/>
      <c r="Z44" s="212"/>
      <c r="AA44" s="212"/>
      <c r="AB44" s="213"/>
      <c r="AC44" s="212"/>
      <c r="AE44" s="213"/>
      <c r="AF44" s="212"/>
      <c r="AG44" s="213"/>
      <c r="AH44" s="212"/>
      <c r="AI44" s="212"/>
      <c r="AJ44" s="213"/>
      <c r="AK44" s="212"/>
      <c r="AM44" s="213"/>
      <c r="AN44" s="212"/>
      <c r="AO44" s="213"/>
      <c r="AP44" s="212"/>
      <c r="AQ44" s="212"/>
      <c r="AR44" s="213"/>
      <c r="AS44" s="212"/>
      <c r="AU44" s="213"/>
      <c r="AV44" s="212"/>
      <c r="AW44" s="213"/>
      <c r="AX44" s="212"/>
      <c r="AY44" s="212"/>
      <c r="AZ44" s="213"/>
      <c r="BA44" s="212"/>
      <c r="BC44" s="213"/>
      <c r="BD44" s="212"/>
      <c r="BE44" s="213"/>
      <c r="BF44" s="212"/>
      <c r="BG44" s="212"/>
      <c r="BH44" s="213"/>
      <c r="BI44" s="212"/>
      <c r="BK44" s="213"/>
      <c r="BL44" s="212"/>
      <c r="BM44" s="213"/>
      <c r="BN44" s="212"/>
      <c r="BO44" s="212"/>
      <c r="BP44" s="213"/>
      <c r="BQ44" s="212"/>
      <c r="BS44" s="213"/>
      <c r="BT44" s="212"/>
      <c r="BU44" s="213"/>
      <c r="BV44" s="212"/>
      <c r="BW44" s="212"/>
      <c r="BX44" s="213"/>
      <c r="BY44" s="212"/>
      <c r="CA44" s="213"/>
      <c r="CB44" s="212"/>
      <c r="CC44" s="213"/>
      <c r="CD44" s="212"/>
      <c r="CE44" s="212"/>
      <c r="CF44" s="213"/>
      <c r="CG44" s="212"/>
      <c r="CI44" s="213"/>
      <c r="CJ44" s="212"/>
      <c r="CK44" s="213"/>
      <c r="CL44" s="212"/>
      <c r="CM44" s="212"/>
      <c r="CN44" s="213"/>
      <c r="CO44" s="212"/>
      <c r="CQ44" s="213"/>
      <c r="CR44" s="212"/>
      <c r="CS44" s="213"/>
      <c r="CT44" s="212"/>
      <c r="CU44" s="212"/>
      <c r="CV44" s="213"/>
      <c r="CW44" s="212"/>
      <c r="CY44" s="213"/>
      <c r="CZ44" s="212"/>
      <c r="DA44" s="213"/>
      <c r="DB44" s="212"/>
      <c r="DC44" s="212"/>
      <c r="DD44" s="213"/>
      <c r="DE44" s="212"/>
      <c r="DG44" s="213"/>
      <c r="DH44" s="212"/>
      <c r="DI44" s="213"/>
      <c r="DJ44" s="212"/>
      <c r="DK44" s="212"/>
      <c r="DL44" s="213"/>
      <c r="DM44" s="212"/>
      <c r="DO44" s="213"/>
      <c r="DP44" s="212"/>
      <c r="DQ44" s="213"/>
      <c r="DR44" s="212"/>
      <c r="DS44" s="212"/>
      <c r="DT44" s="213"/>
      <c r="DU44" s="212"/>
      <c r="DW44" s="213"/>
      <c r="DX44" s="212"/>
      <c r="DY44" s="213"/>
      <c r="DZ44" s="212"/>
      <c r="EA44" s="212"/>
      <c r="EB44" s="213"/>
      <c r="EC44" s="212"/>
      <c r="EE44" s="213"/>
      <c r="EF44" s="212"/>
      <c r="EG44" s="213"/>
      <c r="EH44" s="212"/>
      <c r="EI44" s="212"/>
      <c r="EJ44" s="213"/>
      <c r="EK44" s="212"/>
      <c r="EM44" s="213"/>
      <c r="EN44" s="212"/>
      <c r="EO44" s="213"/>
      <c r="EP44" s="212"/>
      <c r="EQ44" s="212"/>
      <c r="ER44" s="213"/>
      <c r="ES44" s="212"/>
      <c r="EU44" s="213"/>
      <c r="EV44" s="212"/>
      <c r="EW44" s="213"/>
      <c r="EX44" s="212"/>
      <c r="EY44" s="212"/>
      <c r="EZ44" s="213"/>
      <c r="FA44" s="212"/>
      <c r="FC44" s="213"/>
      <c r="FD44" s="212"/>
      <c r="FE44" s="213"/>
      <c r="FF44" s="212"/>
      <c r="FG44" s="212"/>
      <c r="FH44" s="213"/>
      <c r="FI44" s="212"/>
      <c r="FK44" s="213"/>
      <c r="FL44" s="212"/>
      <c r="FM44" s="213"/>
      <c r="FN44" s="212"/>
      <c r="FO44" s="212"/>
      <c r="FP44" s="213"/>
      <c r="FQ44" s="212"/>
      <c r="FS44" s="213"/>
      <c r="FT44" s="212"/>
      <c r="FU44" s="213"/>
      <c r="FV44" s="212"/>
      <c r="FW44" s="212"/>
      <c r="FX44" s="213"/>
      <c r="FY44" s="212"/>
      <c r="GA44" s="213"/>
      <c r="GB44" s="212"/>
      <c r="GC44" s="213"/>
      <c r="GD44" s="212"/>
      <c r="GE44" s="212"/>
      <c r="GF44" s="213"/>
      <c r="GG44" s="212"/>
      <c r="GI44" s="213"/>
      <c r="GJ44" s="212"/>
      <c r="GK44" s="213"/>
      <c r="GL44" s="212"/>
      <c r="GM44" s="212"/>
      <c r="GN44" s="213"/>
      <c r="GO44" s="212"/>
      <c r="GQ44" s="213"/>
      <c r="GR44" s="212"/>
      <c r="GS44" s="213"/>
      <c r="GT44" s="212"/>
      <c r="GU44" s="212"/>
      <c r="GV44" s="213"/>
      <c r="GW44" s="212"/>
      <c r="GY44" s="213"/>
      <c r="GZ44" s="212"/>
      <c r="HA44" s="213"/>
      <c r="HB44" s="212"/>
      <c r="HC44" s="212"/>
      <c r="HD44" s="213"/>
      <c r="HE44" s="212"/>
      <c r="HG44" s="213"/>
      <c r="HH44" s="212"/>
      <c r="HI44" s="213"/>
      <c r="HJ44" s="212"/>
      <c r="HK44" s="212"/>
      <c r="HL44" s="213"/>
      <c r="HM44" s="212"/>
      <c r="HO44" s="213"/>
      <c r="HP44" s="212"/>
      <c r="HQ44" s="213"/>
      <c r="HR44" s="212"/>
      <c r="HS44" s="212"/>
      <c r="HT44" s="213"/>
      <c r="HU44" s="212"/>
      <c r="HW44" s="213"/>
      <c r="HX44" s="212"/>
      <c r="HY44" s="213"/>
      <c r="HZ44" s="212"/>
      <c r="IA44" s="212"/>
      <c r="IB44" s="213"/>
      <c r="IC44" s="212"/>
      <c r="IE44" s="213"/>
      <c r="IF44" s="212"/>
      <c r="IG44" s="213"/>
      <c r="IH44" s="212"/>
      <c r="II44" s="212"/>
      <c r="IJ44" s="213"/>
      <c r="IK44" s="212"/>
      <c r="IM44" s="213"/>
      <c r="IN44" s="212"/>
      <c r="IO44" s="213"/>
      <c r="IP44" s="212"/>
      <c r="IQ44" s="212"/>
      <c r="IR44" s="213"/>
      <c r="IS44" s="212"/>
      <c r="IU44" s="213"/>
      <c r="IV44" s="212"/>
    </row>
    <row r="45" spans="1:256" ht="15">
      <c r="A45" s="453"/>
      <c r="B45" s="450">
        <v>0</v>
      </c>
      <c r="C45" s="450"/>
      <c r="D45" s="454"/>
      <c r="E45" s="450">
        <v>0</v>
      </c>
      <c r="F45" s="37"/>
      <c r="G45" s="454"/>
      <c r="H45" s="440">
        <v>0</v>
      </c>
      <c r="I45" s="213"/>
      <c r="J45" s="212"/>
      <c r="K45" s="212"/>
      <c r="L45" s="213"/>
      <c r="M45" s="212"/>
      <c r="O45" s="213"/>
      <c r="P45" s="212"/>
      <c r="Q45" s="213"/>
      <c r="R45" s="212"/>
      <c r="S45" s="212"/>
      <c r="T45" s="213"/>
      <c r="U45" s="212"/>
      <c r="W45" s="213"/>
      <c r="X45" s="212"/>
      <c r="Y45" s="213"/>
      <c r="Z45" s="212"/>
      <c r="AA45" s="212"/>
      <c r="AB45" s="213"/>
      <c r="AC45" s="212"/>
      <c r="AE45" s="213"/>
      <c r="AF45" s="212"/>
      <c r="AG45" s="213"/>
      <c r="AH45" s="212"/>
      <c r="AI45" s="212"/>
      <c r="AJ45" s="213"/>
      <c r="AK45" s="212"/>
      <c r="AM45" s="213"/>
      <c r="AN45" s="212"/>
      <c r="AO45" s="213"/>
      <c r="AP45" s="212"/>
      <c r="AQ45" s="212"/>
      <c r="AR45" s="213"/>
      <c r="AS45" s="212"/>
      <c r="AU45" s="213"/>
      <c r="AV45" s="212"/>
      <c r="AW45" s="213"/>
      <c r="AX45" s="212"/>
      <c r="AY45" s="212"/>
      <c r="AZ45" s="213"/>
      <c r="BA45" s="212"/>
      <c r="BC45" s="213"/>
      <c r="BD45" s="212"/>
      <c r="BE45" s="213"/>
      <c r="BF45" s="212"/>
      <c r="BG45" s="212"/>
      <c r="BH45" s="213"/>
      <c r="BI45" s="212"/>
      <c r="BK45" s="213"/>
      <c r="BL45" s="212"/>
      <c r="BM45" s="213"/>
      <c r="BN45" s="212"/>
      <c r="BO45" s="212"/>
      <c r="BP45" s="213"/>
      <c r="BQ45" s="212"/>
      <c r="BS45" s="213"/>
      <c r="BT45" s="212"/>
      <c r="BU45" s="213"/>
      <c r="BV45" s="212"/>
      <c r="BW45" s="212"/>
      <c r="BX45" s="213"/>
      <c r="BY45" s="212"/>
      <c r="CA45" s="213"/>
      <c r="CB45" s="212"/>
      <c r="CC45" s="213"/>
      <c r="CD45" s="212"/>
      <c r="CE45" s="212"/>
      <c r="CF45" s="213"/>
      <c r="CG45" s="212"/>
      <c r="CI45" s="213"/>
      <c r="CJ45" s="212"/>
      <c r="CK45" s="213"/>
      <c r="CL45" s="212"/>
      <c r="CM45" s="212"/>
      <c r="CN45" s="213"/>
      <c r="CO45" s="212"/>
      <c r="CQ45" s="213"/>
      <c r="CR45" s="212"/>
      <c r="CS45" s="213"/>
      <c r="CT45" s="212"/>
      <c r="CU45" s="212"/>
      <c r="CV45" s="213"/>
      <c r="CW45" s="212"/>
      <c r="CY45" s="213"/>
      <c r="CZ45" s="212"/>
      <c r="DA45" s="213"/>
      <c r="DB45" s="212"/>
      <c r="DC45" s="212"/>
      <c r="DD45" s="213"/>
      <c r="DE45" s="212"/>
      <c r="DG45" s="213"/>
      <c r="DH45" s="212"/>
      <c r="DI45" s="213"/>
      <c r="DJ45" s="212"/>
      <c r="DK45" s="212"/>
      <c r="DL45" s="213"/>
      <c r="DM45" s="212"/>
      <c r="DO45" s="213"/>
      <c r="DP45" s="212"/>
      <c r="DQ45" s="213"/>
      <c r="DR45" s="212"/>
      <c r="DS45" s="212"/>
      <c r="DT45" s="213"/>
      <c r="DU45" s="212"/>
      <c r="DW45" s="213"/>
      <c r="DX45" s="212"/>
      <c r="DY45" s="213"/>
      <c r="DZ45" s="212"/>
      <c r="EA45" s="212"/>
      <c r="EB45" s="213"/>
      <c r="EC45" s="212"/>
      <c r="EE45" s="213"/>
      <c r="EF45" s="212"/>
      <c r="EG45" s="213"/>
      <c r="EH45" s="212"/>
      <c r="EI45" s="212"/>
      <c r="EJ45" s="213"/>
      <c r="EK45" s="212"/>
      <c r="EM45" s="213"/>
      <c r="EN45" s="212"/>
      <c r="EO45" s="213"/>
      <c r="EP45" s="212"/>
      <c r="EQ45" s="212"/>
      <c r="ER45" s="213"/>
      <c r="ES45" s="212"/>
      <c r="EU45" s="213"/>
      <c r="EV45" s="212"/>
      <c r="EW45" s="213"/>
      <c r="EX45" s="212"/>
      <c r="EY45" s="212"/>
      <c r="EZ45" s="213"/>
      <c r="FA45" s="212"/>
      <c r="FC45" s="213"/>
      <c r="FD45" s="212"/>
      <c r="FE45" s="213"/>
      <c r="FF45" s="212"/>
      <c r="FG45" s="212"/>
      <c r="FH45" s="213"/>
      <c r="FI45" s="212"/>
      <c r="FK45" s="213"/>
      <c r="FL45" s="212"/>
      <c r="FM45" s="213"/>
      <c r="FN45" s="212"/>
      <c r="FO45" s="212"/>
      <c r="FP45" s="213"/>
      <c r="FQ45" s="212"/>
      <c r="FS45" s="213"/>
      <c r="FT45" s="212"/>
      <c r="FU45" s="213"/>
      <c r="FV45" s="212"/>
      <c r="FW45" s="212"/>
      <c r="FX45" s="213"/>
      <c r="FY45" s="212"/>
      <c r="GA45" s="213"/>
      <c r="GB45" s="212"/>
      <c r="GC45" s="213"/>
      <c r="GD45" s="212"/>
      <c r="GE45" s="212"/>
      <c r="GF45" s="213"/>
      <c r="GG45" s="212"/>
      <c r="GI45" s="213"/>
      <c r="GJ45" s="212"/>
      <c r="GK45" s="213"/>
      <c r="GL45" s="212"/>
      <c r="GM45" s="212"/>
      <c r="GN45" s="213"/>
      <c r="GO45" s="212"/>
      <c r="GQ45" s="213"/>
      <c r="GR45" s="212"/>
      <c r="GS45" s="213"/>
      <c r="GT45" s="212"/>
      <c r="GU45" s="212"/>
      <c r="GV45" s="213"/>
      <c r="GW45" s="212"/>
      <c r="GY45" s="213"/>
      <c r="GZ45" s="212"/>
      <c r="HA45" s="213"/>
      <c r="HB45" s="212"/>
      <c r="HC45" s="212"/>
      <c r="HD45" s="213"/>
      <c r="HE45" s="212"/>
      <c r="HG45" s="213"/>
      <c r="HH45" s="212"/>
      <c r="HI45" s="213"/>
      <c r="HJ45" s="212"/>
      <c r="HK45" s="212"/>
      <c r="HL45" s="213"/>
      <c r="HM45" s="212"/>
      <c r="HO45" s="213"/>
      <c r="HP45" s="212"/>
      <c r="HQ45" s="213"/>
      <c r="HR45" s="212"/>
      <c r="HS45" s="212"/>
      <c r="HT45" s="213"/>
      <c r="HU45" s="212"/>
      <c r="HW45" s="213"/>
      <c r="HX45" s="212"/>
      <c r="HY45" s="213"/>
      <c r="HZ45" s="212"/>
      <c r="IA45" s="212"/>
      <c r="IB45" s="213"/>
      <c r="IC45" s="212"/>
      <c r="IE45" s="213"/>
      <c r="IF45" s="212"/>
      <c r="IG45" s="213"/>
      <c r="IH45" s="212"/>
      <c r="II45" s="212"/>
      <c r="IJ45" s="213"/>
      <c r="IK45" s="212"/>
      <c r="IM45" s="213"/>
      <c r="IN45" s="212"/>
      <c r="IO45" s="213"/>
      <c r="IP45" s="212"/>
      <c r="IQ45" s="212"/>
      <c r="IR45" s="213"/>
      <c r="IS45" s="212"/>
      <c r="IU45" s="213"/>
      <c r="IV45" s="212"/>
    </row>
    <row r="46" spans="1:256" ht="15">
      <c r="A46" s="453"/>
      <c r="B46" s="450">
        <v>0</v>
      </c>
      <c r="C46" s="450"/>
      <c r="D46" s="454"/>
      <c r="E46" s="450">
        <v>0</v>
      </c>
      <c r="F46" s="37"/>
      <c r="G46" s="454"/>
      <c r="H46" s="440">
        <v>0</v>
      </c>
      <c r="I46" s="213"/>
      <c r="J46" s="212"/>
      <c r="K46" s="212"/>
      <c r="L46" s="213"/>
      <c r="M46" s="212"/>
      <c r="O46" s="213"/>
      <c r="P46" s="212"/>
      <c r="Q46" s="213"/>
      <c r="R46" s="212"/>
      <c r="S46" s="212"/>
      <c r="T46" s="213"/>
      <c r="U46" s="212"/>
      <c r="W46" s="213"/>
      <c r="X46" s="212"/>
      <c r="Y46" s="213"/>
      <c r="Z46" s="212"/>
      <c r="AA46" s="212"/>
      <c r="AB46" s="213"/>
      <c r="AC46" s="212"/>
      <c r="AE46" s="213"/>
      <c r="AF46" s="212"/>
      <c r="AG46" s="213"/>
      <c r="AH46" s="212"/>
      <c r="AI46" s="212"/>
      <c r="AJ46" s="213"/>
      <c r="AK46" s="212"/>
      <c r="AM46" s="213"/>
      <c r="AN46" s="212"/>
      <c r="AO46" s="213"/>
      <c r="AP46" s="212"/>
      <c r="AQ46" s="212"/>
      <c r="AR46" s="213"/>
      <c r="AS46" s="212"/>
      <c r="AU46" s="213"/>
      <c r="AV46" s="212"/>
      <c r="AW46" s="213"/>
      <c r="AX46" s="212"/>
      <c r="AY46" s="212"/>
      <c r="AZ46" s="213"/>
      <c r="BA46" s="212"/>
      <c r="BC46" s="213"/>
      <c r="BD46" s="212"/>
      <c r="BE46" s="213"/>
      <c r="BF46" s="212"/>
      <c r="BG46" s="212"/>
      <c r="BH46" s="213"/>
      <c r="BI46" s="212"/>
      <c r="BK46" s="213"/>
      <c r="BL46" s="212"/>
      <c r="BM46" s="213"/>
      <c r="BN46" s="212"/>
      <c r="BO46" s="212"/>
      <c r="BP46" s="213"/>
      <c r="BQ46" s="212"/>
      <c r="BS46" s="213"/>
      <c r="BT46" s="212"/>
      <c r="BU46" s="213"/>
      <c r="BV46" s="212"/>
      <c r="BW46" s="212"/>
      <c r="BX46" s="213"/>
      <c r="BY46" s="212"/>
      <c r="CA46" s="213"/>
      <c r="CB46" s="212"/>
      <c r="CC46" s="213"/>
      <c r="CD46" s="212"/>
      <c r="CE46" s="212"/>
      <c r="CF46" s="213"/>
      <c r="CG46" s="212"/>
      <c r="CI46" s="213"/>
      <c r="CJ46" s="212"/>
      <c r="CK46" s="213"/>
      <c r="CL46" s="212"/>
      <c r="CM46" s="212"/>
      <c r="CN46" s="213"/>
      <c r="CO46" s="212"/>
      <c r="CQ46" s="213"/>
      <c r="CR46" s="212"/>
      <c r="CS46" s="213"/>
      <c r="CT46" s="212"/>
      <c r="CU46" s="212"/>
      <c r="CV46" s="213"/>
      <c r="CW46" s="212"/>
      <c r="CY46" s="213"/>
      <c r="CZ46" s="212"/>
      <c r="DA46" s="213"/>
      <c r="DB46" s="212"/>
      <c r="DC46" s="212"/>
      <c r="DD46" s="213"/>
      <c r="DE46" s="212"/>
      <c r="DG46" s="213"/>
      <c r="DH46" s="212"/>
      <c r="DI46" s="213"/>
      <c r="DJ46" s="212"/>
      <c r="DK46" s="212"/>
      <c r="DL46" s="213"/>
      <c r="DM46" s="212"/>
      <c r="DO46" s="213"/>
      <c r="DP46" s="212"/>
      <c r="DQ46" s="213"/>
      <c r="DR46" s="212"/>
      <c r="DS46" s="212"/>
      <c r="DT46" s="213"/>
      <c r="DU46" s="212"/>
      <c r="DW46" s="213"/>
      <c r="DX46" s="212"/>
      <c r="DY46" s="213"/>
      <c r="DZ46" s="212"/>
      <c r="EA46" s="212"/>
      <c r="EB46" s="213"/>
      <c r="EC46" s="212"/>
      <c r="EE46" s="213"/>
      <c r="EF46" s="212"/>
      <c r="EG46" s="213"/>
      <c r="EH46" s="212"/>
      <c r="EI46" s="212"/>
      <c r="EJ46" s="213"/>
      <c r="EK46" s="212"/>
      <c r="EM46" s="213"/>
      <c r="EN46" s="212"/>
      <c r="EO46" s="213"/>
      <c r="EP46" s="212"/>
      <c r="EQ46" s="212"/>
      <c r="ER46" s="213"/>
      <c r="ES46" s="212"/>
      <c r="EU46" s="213"/>
      <c r="EV46" s="212"/>
      <c r="EW46" s="213"/>
      <c r="EX46" s="212"/>
      <c r="EY46" s="212"/>
      <c r="EZ46" s="213"/>
      <c r="FA46" s="212"/>
      <c r="FC46" s="213"/>
      <c r="FD46" s="212"/>
      <c r="FE46" s="213"/>
      <c r="FF46" s="212"/>
      <c r="FG46" s="212"/>
      <c r="FH46" s="213"/>
      <c r="FI46" s="212"/>
      <c r="FK46" s="213"/>
      <c r="FL46" s="212"/>
      <c r="FM46" s="213"/>
      <c r="FN46" s="212"/>
      <c r="FO46" s="212"/>
      <c r="FP46" s="213"/>
      <c r="FQ46" s="212"/>
      <c r="FS46" s="213"/>
      <c r="FT46" s="212"/>
      <c r="FU46" s="213"/>
      <c r="FV46" s="212"/>
      <c r="FW46" s="212"/>
      <c r="FX46" s="213"/>
      <c r="FY46" s="212"/>
      <c r="GA46" s="213"/>
      <c r="GB46" s="212"/>
      <c r="GC46" s="213"/>
      <c r="GD46" s="212"/>
      <c r="GE46" s="212"/>
      <c r="GF46" s="213"/>
      <c r="GG46" s="212"/>
      <c r="GI46" s="213"/>
      <c r="GJ46" s="212"/>
      <c r="GK46" s="213"/>
      <c r="GL46" s="212"/>
      <c r="GM46" s="212"/>
      <c r="GN46" s="213"/>
      <c r="GO46" s="212"/>
      <c r="GQ46" s="213"/>
      <c r="GR46" s="212"/>
      <c r="GS46" s="213"/>
      <c r="GT46" s="212"/>
      <c r="GU46" s="212"/>
      <c r="GV46" s="213"/>
      <c r="GW46" s="212"/>
      <c r="GY46" s="213"/>
      <c r="GZ46" s="212"/>
      <c r="HA46" s="213"/>
      <c r="HB46" s="212"/>
      <c r="HC46" s="212"/>
      <c r="HD46" s="213"/>
      <c r="HE46" s="212"/>
      <c r="HG46" s="213"/>
      <c r="HH46" s="212"/>
      <c r="HI46" s="213"/>
      <c r="HJ46" s="212"/>
      <c r="HK46" s="212"/>
      <c r="HL46" s="213"/>
      <c r="HM46" s="212"/>
      <c r="HO46" s="213"/>
      <c r="HP46" s="212"/>
      <c r="HQ46" s="213"/>
      <c r="HR46" s="212"/>
      <c r="HS46" s="212"/>
      <c r="HT46" s="213"/>
      <c r="HU46" s="212"/>
      <c r="HW46" s="213"/>
      <c r="HX46" s="212"/>
      <c r="HY46" s="213"/>
      <c r="HZ46" s="212"/>
      <c r="IA46" s="212"/>
      <c r="IB46" s="213"/>
      <c r="IC46" s="212"/>
      <c r="IE46" s="213"/>
      <c r="IF46" s="212"/>
      <c r="IG46" s="213"/>
      <c r="IH46" s="212"/>
      <c r="II46" s="212"/>
      <c r="IJ46" s="213"/>
      <c r="IK46" s="212"/>
      <c r="IM46" s="213"/>
      <c r="IN46" s="212"/>
      <c r="IO46" s="213"/>
      <c r="IP46" s="212"/>
      <c r="IQ46" s="212"/>
      <c r="IR46" s="213"/>
      <c r="IS46" s="212"/>
      <c r="IU46" s="213"/>
      <c r="IV46" s="212"/>
    </row>
    <row r="47" spans="1:256" ht="15">
      <c r="A47" s="453"/>
      <c r="B47" s="450">
        <v>0</v>
      </c>
      <c r="C47" s="450"/>
      <c r="D47" s="454"/>
      <c r="E47" s="450">
        <v>0</v>
      </c>
      <c r="F47" s="37"/>
      <c r="G47" s="454"/>
      <c r="H47" s="440">
        <v>0</v>
      </c>
      <c r="I47" s="213"/>
      <c r="J47" s="212"/>
      <c r="K47" s="212"/>
      <c r="L47" s="213"/>
      <c r="M47" s="212"/>
      <c r="O47" s="213"/>
      <c r="P47" s="212"/>
      <c r="Q47" s="213"/>
      <c r="R47" s="212"/>
      <c r="S47" s="212"/>
      <c r="T47" s="213"/>
      <c r="U47" s="212"/>
      <c r="W47" s="213"/>
      <c r="X47" s="212"/>
      <c r="Y47" s="213"/>
      <c r="Z47" s="212"/>
      <c r="AA47" s="212"/>
      <c r="AB47" s="213"/>
      <c r="AC47" s="212"/>
      <c r="AE47" s="213"/>
      <c r="AF47" s="212"/>
      <c r="AG47" s="213"/>
      <c r="AH47" s="212"/>
      <c r="AI47" s="212"/>
      <c r="AJ47" s="213"/>
      <c r="AK47" s="212"/>
      <c r="AM47" s="213"/>
      <c r="AN47" s="212"/>
      <c r="AO47" s="213"/>
      <c r="AP47" s="212"/>
      <c r="AQ47" s="212"/>
      <c r="AR47" s="213"/>
      <c r="AS47" s="212"/>
      <c r="AU47" s="213"/>
      <c r="AV47" s="212"/>
      <c r="AW47" s="213"/>
      <c r="AX47" s="212"/>
      <c r="AY47" s="212"/>
      <c r="AZ47" s="213"/>
      <c r="BA47" s="212"/>
      <c r="BC47" s="213"/>
      <c r="BD47" s="212"/>
      <c r="BE47" s="213"/>
      <c r="BF47" s="212"/>
      <c r="BG47" s="212"/>
      <c r="BH47" s="213"/>
      <c r="BI47" s="212"/>
      <c r="BK47" s="213"/>
      <c r="BL47" s="212"/>
      <c r="BM47" s="213"/>
      <c r="BN47" s="212"/>
      <c r="BO47" s="212"/>
      <c r="BP47" s="213"/>
      <c r="BQ47" s="212"/>
      <c r="BS47" s="213"/>
      <c r="BT47" s="212"/>
      <c r="BU47" s="213"/>
      <c r="BV47" s="212"/>
      <c r="BW47" s="212"/>
      <c r="BX47" s="213"/>
      <c r="BY47" s="212"/>
      <c r="CA47" s="213"/>
      <c r="CB47" s="212"/>
      <c r="CC47" s="213"/>
      <c r="CD47" s="212"/>
      <c r="CE47" s="212"/>
      <c r="CF47" s="213"/>
      <c r="CG47" s="212"/>
      <c r="CI47" s="213"/>
      <c r="CJ47" s="212"/>
      <c r="CK47" s="213"/>
      <c r="CL47" s="212"/>
      <c r="CM47" s="212"/>
      <c r="CN47" s="213"/>
      <c r="CO47" s="212"/>
      <c r="CQ47" s="213"/>
      <c r="CR47" s="212"/>
      <c r="CS47" s="213"/>
      <c r="CT47" s="212"/>
      <c r="CU47" s="212"/>
      <c r="CV47" s="213"/>
      <c r="CW47" s="212"/>
      <c r="CY47" s="213"/>
      <c r="CZ47" s="212"/>
      <c r="DA47" s="213"/>
      <c r="DB47" s="212"/>
      <c r="DC47" s="212"/>
      <c r="DD47" s="213"/>
      <c r="DE47" s="212"/>
      <c r="DG47" s="213"/>
      <c r="DH47" s="212"/>
      <c r="DI47" s="213"/>
      <c r="DJ47" s="212"/>
      <c r="DK47" s="212"/>
      <c r="DL47" s="213"/>
      <c r="DM47" s="212"/>
      <c r="DO47" s="213"/>
      <c r="DP47" s="212"/>
      <c r="DQ47" s="213"/>
      <c r="DR47" s="212"/>
      <c r="DS47" s="212"/>
      <c r="DT47" s="213"/>
      <c r="DU47" s="212"/>
      <c r="DW47" s="213"/>
      <c r="DX47" s="212"/>
      <c r="DY47" s="213"/>
      <c r="DZ47" s="212"/>
      <c r="EA47" s="212"/>
      <c r="EB47" s="213"/>
      <c r="EC47" s="212"/>
      <c r="EE47" s="213"/>
      <c r="EF47" s="212"/>
      <c r="EG47" s="213"/>
      <c r="EH47" s="212"/>
      <c r="EI47" s="212"/>
      <c r="EJ47" s="213"/>
      <c r="EK47" s="212"/>
      <c r="EM47" s="213"/>
      <c r="EN47" s="212"/>
      <c r="EO47" s="213"/>
      <c r="EP47" s="212"/>
      <c r="EQ47" s="212"/>
      <c r="ER47" s="213"/>
      <c r="ES47" s="212"/>
      <c r="EU47" s="213"/>
      <c r="EV47" s="212"/>
      <c r="EW47" s="213"/>
      <c r="EX47" s="212"/>
      <c r="EY47" s="212"/>
      <c r="EZ47" s="213"/>
      <c r="FA47" s="212"/>
      <c r="FC47" s="213"/>
      <c r="FD47" s="212"/>
      <c r="FE47" s="213"/>
      <c r="FF47" s="212"/>
      <c r="FG47" s="212"/>
      <c r="FH47" s="213"/>
      <c r="FI47" s="212"/>
      <c r="FK47" s="213"/>
      <c r="FL47" s="212"/>
      <c r="FM47" s="213"/>
      <c r="FN47" s="212"/>
      <c r="FO47" s="212"/>
      <c r="FP47" s="213"/>
      <c r="FQ47" s="212"/>
      <c r="FS47" s="213"/>
      <c r="FT47" s="212"/>
      <c r="FU47" s="213"/>
      <c r="FV47" s="212"/>
      <c r="FW47" s="212"/>
      <c r="FX47" s="213"/>
      <c r="FY47" s="212"/>
      <c r="GA47" s="213"/>
      <c r="GB47" s="212"/>
      <c r="GC47" s="213"/>
      <c r="GD47" s="212"/>
      <c r="GE47" s="212"/>
      <c r="GF47" s="213"/>
      <c r="GG47" s="212"/>
      <c r="GI47" s="213"/>
      <c r="GJ47" s="212"/>
      <c r="GK47" s="213"/>
      <c r="GL47" s="212"/>
      <c r="GM47" s="212"/>
      <c r="GN47" s="213"/>
      <c r="GO47" s="212"/>
      <c r="GQ47" s="213"/>
      <c r="GR47" s="212"/>
      <c r="GS47" s="213"/>
      <c r="GT47" s="212"/>
      <c r="GU47" s="212"/>
      <c r="GV47" s="213"/>
      <c r="GW47" s="212"/>
      <c r="GY47" s="213"/>
      <c r="GZ47" s="212"/>
      <c r="HA47" s="213"/>
      <c r="HB47" s="212"/>
      <c r="HC47" s="212"/>
      <c r="HD47" s="213"/>
      <c r="HE47" s="212"/>
      <c r="HG47" s="213"/>
      <c r="HH47" s="212"/>
      <c r="HI47" s="213"/>
      <c r="HJ47" s="212"/>
      <c r="HK47" s="212"/>
      <c r="HL47" s="213"/>
      <c r="HM47" s="212"/>
      <c r="HO47" s="213"/>
      <c r="HP47" s="212"/>
      <c r="HQ47" s="213"/>
      <c r="HR47" s="212"/>
      <c r="HS47" s="212"/>
      <c r="HT47" s="213"/>
      <c r="HU47" s="212"/>
      <c r="HW47" s="213"/>
      <c r="HX47" s="212"/>
      <c r="HY47" s="213"/>
      <c r="HZ47" s="212"/>
      <c r="IA47" s="212"/>
      <c r="IB47" s="213"/>
      <c r="IC47" s="212"/>
      <c r="IE47" s="213"/>
      <c r="IF47" s="212"/>
      <c r="IG47" s="213"/>
      <c r="IH47" s="212"/>
      <c r="II47" s="212"/>
      <c r="IJ47" s="213"/>
      <c r="IK47" s="212"/>
      <c r="IM47" s="213"/>
      <c r="IN47" s="212"/>
      <c r="IO47" s="213"/>
      <c r="IP47" s="212"/>
      <c r="IQ47" s="212"/>
      <c r="IR47" s="213"/>
      <c r="IS47" s="212"/>
      <c r="IU47" s="213"/>
      <c r="IV47" s="212"/>
    </row>
    <row r="48" spans="1:256" ht="15">
      <c r="A48" s="453"/>
      <c r="B48" s="450">
        <v>0</v>
      </c>
      <c r="C48" s="450"/>
      <c r="D48" s="454"/>
      <c r="E48" s="450">
        <v>0</v>
      </c>
      <c r="F48" s="37"/>
      <c r="G48" s="454"/>
      <c r="H48" s="440">
        <v>0</v>
      </c>
      <c r="I48" s="213"/>
      <c r="J48" s="212"/>
      <c r="K48" s="212"/>
      <c r="L48" s="213"/>
      <c r="M48" s="212"/>
      <c r="O48" s="213"/>
      <c r="P48" s="212"/>
      <c r="Q48" s="213"/>
      <c r="R48" s="212"/>
      <c r="S48" s="212"/>
      <c r="T48" s="213"/>
      <c r="U48" s="212"/>
      <c r="W48" s="213"/>
      <c r="X48" s="212"/>
      <c r="Y48" s="213"/>
      <c r="Z48" s="212"/>
      <c r="AA48" s="212"/>
      <c r="AB48" s="213"/>
      <c r="AC48" s="212"/>
      <c r="AE48" s="213"/>
      <c r="AF48" s="212"/>
      <c r="AG48" s="213"/>
      <c r="AH48" s="212"/>
      <c r="AI48" s="212"/>
      <c r="AJ48" s="213"/>
      <c r="AK48" s="212"/>
      <c r="AM48" s="213"/>
      <c r="AN48" s="212"/>
      <c r="AO48" s="213"/>
      <c r="AP48" s="212"/>
      <c r="AQ48" s="212"/>
      <c r="AR48" s="213"/>
      <c r="AS48" s="212"/>
      <c r="AU48" s="213"/>
      <c r="AV48" s="212"/>
      <c r="AW48" s="213"/>
      <c r="AX48" s="212"/>
      <c r="AY48" s="212"/>
      <c r="AZ48" s="213"/>
      <c r="BA48" s="212"/>
      <c r="BC48" s="213"/>
      <c r="BD48" s="212"/>
      <c r="BE48" s="213"/>
      <c r="BF48" s="212"/>
      <c r="BG48" s="212"/>
      <c r="BH48" s="213"/>
      <c r="BI48" s="212"/>
      <c r="BK48" s="213"/>
      <c r="BL48" s="212"/>
      <c r="BM48" s="213"/>
      <c r="BN48" s="212"/>
      <c r="BO48" s="212"/>
      <c r="BP48" s="213"/>
      <c r="BQ48" s="212"/>
      <c r="BS48" s="213"/>
      <c r="BT48" s="212"/>
      <c r="BU48" s="213"/>
      <c r="BV48" s="212"/>
      <c r="BW48" s="212"/>
      <c r="BX48" s="213"/>
      <c r="BY48" s="212"/>
      <c r="CA48" s="213"/>
      <c r="CB48" s="212"/>
      <c r="CC48" s="213"/>
      <c r="CD48" s="212"/>
      <c r="CE48" s="212"/>
      <c r="CF48" s="213"/>
      <c r="CG48" s="212"/>
      <c r="CI48" s="213"/>
      <c r="CJ48" s="212"/>
      <c r="CK48" s="213"/>
      <c r="CL48" s="212"/>
      <c r="CM48" s="212"/>
      <c r="CN48" s="213"/>
      <c r="CO48" s="212"/>
      <c r="CQ48" s="213"/>
      <c r="CR48" s="212"/>
      <c r="CS48" s="213"/>
      <c r="CT48" s="212"/>
      <c r="CU48" s="212"/>
      <c r="CV48" s="213"/>
      <c r="CW48" s="212"/>
      <c r="CY48" s="213"/>
      <c r="CZ48" s="212"/>
      <c r="DA48" s="213"/>
      <c r="DB48" s="212"/>
      <c r="DC48" s="212"/>
      <c r="DD48" s="213"/>
      <c r="DE48" s="212"/>
      <c r="DG48" s="213"/>
      <c r="DH48" s="212"/>
      <c r="DI48" s="213"/>
      <c r="DJ48" s="212"/>
      <c r="DK48" s="212"/>
      <c r="DL48" s="213"/>
      <c r="DM48" s="212"/>
      <c r="DO48" s="213"/>
      <c r="DP48" s="212"/>
      <c r="DQ48" s="213"/>
      <c r="DR48" s="212"/>
      <c r="DS48" s="212"/>
      <c r="DT48" s="213"/>
      <c r="DU48" s="212"/>
      <c r="DW48" s="213"/>
      <c r="DX48" s="212"/>
      <c r="DY48" s="213"/>
      <c r="DZ48" s="212"/>
      <c r="EA48" s="212"/>
      <c r="EB48" s="213"/>
      <c r="EC48" s="212"/>
      <c r="EE48" s="213"/>
      <c r="EF48" s="212"/>
      <c r="EG48" s="213"/>
      <c r="EH48" s="212"/>
      <c r="EI48" s="212"/>
      <c r="EJ48" s="213"/>
      <c r="EK48" s="212"/>
      <c r="EM48" s="213"/>
      <c r="EN48" s="212"/>
      <c r="EO48" s="213"/>
      <c r="EP48" s="212"/>
      <c r="EQ48" s="212"/>
      <c r="ER48" s="213"/>
      <c r="ES48" s="212"/>
      <c r="EU48" s="213"/>
      <c r="EV48" s="212"/>
      <c r="EW48" s="213"/>
      <c r="EX48" s="212"/>
      <c r="EY48" s="212"/>
      <c r="EZ48" s="213"/>
      <c r="FA48" s="212"/>
      <c r="FC48" s="213"/>
      <c r="FD48" s="212"/>
      <c r="FE48" s="213"/>
      <c r="FF48" s="212"/>
      <c r="FG48" s="212"/>
      <c r="FH48" s="213"/>
      <c r="FI48" s="212"/>
      <c r="FK48" s="213"/>
      <c r="FL48" s="212"/>
      <c r="FM48" s="213"/>
      <c r="FN48" s="212"/>
      <c r="FO48" s="212"/>
      <c r="FP48" s="213"/>
      <c r="FQ48" s="212"/>
      <c r="FS48" s="213"/>
      <c r="FT48" s="212"/>
      <c r="FU48" s="213"/>
      <c r="FV48" s="212"/>
      <c r="FW48" s="212"/>
      <c r="FX48" s="213"/>
      <c r="FY48" s="212"/>
      <c r="GA48" s="213"/>
      <c r="GB48" s="212"/>
      <c r="GC48" s="213"/>
      <c r="GD48" s="212"/>
      <c r="GE48" s="212"/>
      <c r="GF48" s="213"/>
      <c r="GG48" s="212"/>
      <c r="GI48" s="213"/>
      <c r="GJ48" s="212"/>
      <c r="GK48" s="213"/>
      <c r="GL48" s="212"/>
      <c r="GM48" s="212"/>
      <c r="GN48" s="213"/>
      <c r="GO48" s="212"/>
      <c r="GQ48" s="213"/>
      <c r="GR48" s="212"/>
      <c r="GS48" s="213"/>
      <c r="GT48" s="212"/>
      <c r="GU48" s="212"/>
      <c r="GV48" s="213"/>
      <c r="GW48" s="212"/>
      <c r="GY48" s="213"/>
      <c r="GZ48" s="212"/>
      <c r="HA48" s="213"/>
      <c r="HB48" s="212"/>
      <c r="HC48" s="212"/>
      <c r="HD48" s="213"/>
      <c r="HE48" s="212"/>
      <c r="HG48" s="213"/>
      <c r="HH48" s="212"/>
      <c r="HI48" s="213"/>
      <c r="HJ48" s="212"/>
      <c r="HK48" s="212"/>
      <c r="HL48" s="213"/>
      <c r="HM48" s="212"/>
      <c r="HO48" s="213"/>
      <c r="HP48" s="212"/>
      <c r="HQ48" s="213"/>
      <c r="HR48" s="212"/>
      <c r="HS48" s="212"/>
      <c r="HT48" s="213"/>
      <c r="HU48" s="212"/>
      <c r="HW48" s="213"/>
      <c r="HX48" s="212"/>
      <c r="HY48" s="213"/>
      <c r="HZ48" s="212"/>
      <c r="IA48" s="212"/>
      <c r="IB48" s="213"/>
      <c r="IC48" s="212"/>
      <c r="IE48" s="213"/>
      <c r="IF48" s="212"/>
      <c r="IG48" s="213"/>
      <c r="IH48" s="212"/>
      <c r="II48" s="212"/>
      <c r="IJ48" s="213"/>
      <c r="IK48" s="212"/>
      <c r="IM48" s="213"/>
      <c r="IN48" s="212"/>
      <c r="IO48" s="213"/>
      <c r="IP48" s="212"/>
      <c r="IQ48" s="212"/>
      <c r="IR48" s="213"/>
      <c r="IS48" s="212"/>
      <c r="IU48" s="213"/>
      <c r="IV48" s="212"/>
    </row>
    <row r="49" spans="1:256" ht="15">
      <c r="A49" s="453"/>
      <c r="B49" s="450">
        <v>0</v>
      </c>
      <c r="C49" s="450"/>
      <c r="D49" s="454"/>
      <c r="E49" s="450">
        <v>0</v>
      </c>
      <c r="F49" s="37"/>
      <c r="G49" s="454"/>
      <c r="H49" s="440">
        <v>0</v>
      </c>
      <c r="I49" s="213"/>
      <c r="J49" s="212"/>
      <c r="K49" s="212"/>
      <c r="L49" s="213"/>
      <c r="M49" s="212"/>
      <c r="O49" s="213"/>
      <c r="P49" s="212"/>
      <c r="Q49" s="213"/>
      <c r="R49" s="212"/>
      <c r="S49" s="212"/>
      <c r="T49" s="213"/>
      <c r="U49" s="212"/>
      <c r="W49" s="213"/>
      <c r="X49" s="212"/>
      <c r="Y49" s="213"/>
      <c r="Z49" s="212"/>
      <c r="AA49" s="212"/>
      <c r="AB49" s="213"/>
      <c r="AC49" s="212"/>
      <c r="AE49" s="213"/>
      <c r="AF49" s="212"/>
      <c r="AG49" s="213"/>
      <c r="AH49" s="212"/>
      <c r="AI49" s="212"/>
      <c r="AJ49" s="213"/>
      <c r="AK49" s="212"/>
      <c r="AM49" s="213"/>
      <c r="AN49" s="212"/>
      <c r="AO49" s="213"/>
      <c r="AP49" s="212"/>
      <c r="AQ49" s="212"/>
      <c r="AR49" s="213"/>
      <c r="AS49" s="212"/>
      <c r="AU49" s="213"/>
      <c r="AV49" s="212"/>
      <c r="AW49" s="213"/>
      <c r="AX49" s="212"/>
      <c r="AY49" s="212"/>
      <c r="AZ49" s="213"/>
      <c r="BA49" s="212"/>
      <c r="BC49" s="213"/>
      <c r="BD49" s="212"/>
      <c r="BE49" s="213"/>
      <c r="BF49" s="212"/>
      <c r="BG49" s="212"/>
      <c r="BH49" s="213"/>
      <c r="BI49" s="212"/>
      <c r="BK49" s="213"/>
      <c r="BL49" s="212"/>
      <c r="BM49" s="213"/>
      <c r="BN49" s="212"/>
      <c r="BO49" s="212"/>
      <c r="BP49" s="213"/>
      <c r="BQ49" s="212"/>
      <c r="BS49" s="213"/>
      <c r="BT49" s="212"/>
      <c r="BU49" s="213"/>
      <c r="BV49" s="212"/>
      <c r="BW49" s="212"/>
      <c r="BX49" s="213"/>
      <c r="BY49" s="212"/>
      <c r="CA49" s="213"/>
      <c r="CB49" s="212"/>
      <c r="CC49" s="213"/>
      <c r="CD49" s="212"/>
      <c r="CE49" s="212"/>
      <c r="CF49" s="213"/>
      <c r="CG49" s="212"/>
      <c r="CI49" s="213"/>
      <c r="CJ49" s="212"/>
      <c r="CK49" s="213"/>
      <c r="CL49" s="212"/>
      <c r="CM49" s="212"/>
      <c r="CN49" s="213"/>
      <c r="CO49" s="212"/>
      <c r="CQ49" s="213"/>
      <c r="CR49" s="212"/>
      <c r="CS49" s="213"/>
      <c r="CT49" s="212"/>
      <c r="CU49" s="212"/>
      <c r="CV49" s="213"/>
      <c r="CW49" s="212"/>
      <c r="CY49" s="213"/>
      <c r="CZ49" s="212"/>
      <c r="DA49" s="213"/>
      <c r="DB49" s="212"/>
      <c r="DC49" s="212"/>
      <c r="DD49" s="213"/>
      <c r="DE49" s="212"/>
      <c r="DG49" s="213"/>
      <c r="DH49" s="212"/>
      <c r="DI49" s="213"/>
      <c r="DJ49" s="212"/>
      <c r="DK49" s="212"/>
      <c r="DL49" s="213"/>
      <c r="DM49" s="212"/>
      <c r="DO49" s="213"/>
      <c r="DP49" s="212"/>
      <c r="DQ49" s="213"/>
      <c r="DR49" s="212"/>
      <c r="DS49" s="212"/>
      <c r="DT49" s="213"/>
      <c r="DU49" s="212"/>
      <c r="DW49" s="213"/>
      <c r="DX49" s="212"/>
      <c r="DY49" s="213"/>
      <c r="DZ49" s="212"/>
      <c r="EA49" s="212"/>
      <c r="EB49" s="213"/>
      <c r="EC49" s="212"/>
      <c r="EE49" s="213"/>
      <c r="EF49" s="212"/>
      <c r="EG49" s="213"/>
      <c r="EH49" s="212"/>
      <c r="EI49" s="212"/>
      <c r="EJ49" s="213"/>
      <c r="EK49" s="212"/>
      <c r="EM49" s="213"/>
      <c r="EN49" s="212"/>
      <c r="EO49" s="213"/>
      <c r="EP49" s="212"/>
      <c r="EQ49" s="212"/>
      <c r="ER49" s="213"/>
      <c r="ES49" s="212"/>
      <c r="EU49" s="213"/>
      <c r="EV49" s="212"/>
      <c r="EW49" s="213"/>
      <c r="EX49" s="212"/>
      <c r="EY49" s="212"/>
      <c r="EZ49" s="213"/>
      <c r="FA49" s="212"/>
      <c r="FC49" s="213"/>
      <c r="FD49" s="212"/>
      <c r="FE49" s="213"/>
      <c r="FF49" s="212"/>
      <c r="FG49" s="212"/>
      <c r="FH49" s="213"/>
      <c r="FI49" s="212"/>
      <c r="FK49" s="213"/>
      <c r="FL49" s="212"/>
      <c r="FM49" s="213"/>
      <c r="FN49" s="212"/>
      <c r="FO49" s="212"/>
      <c r="FP49" s="213"/>
      <c r="FQ49" s="212"/>
      <c r="FS49" s="213"/>
      <c r="FT49" s="212"/>
      <c r="FU49" s="213"/>
      <c r="FV49" s="212"/>
      <c r="FW49" s="212"/>
      <c r="FX49" s="213"/>
      <c r="FY49" s="212"/>
      <c r="GA49" s="213"/>
      <c r="GB49" s="212"/>
      <c r="GC49" s="213"/>
      <c r="GD49" s="212"/>
      <c r="GE49" s="212"/>
      <c r="GF49" s="213"/>
      <c r="GG49" s="212"/>
      <c r="GI49" s="213"/>
      <c r="GJ49" s="212"/>
      <c r="GK49" s="213"/>
      <c r="GL49" s="212"/>
      <c r="GM49" s="212"/>
      <c r="GN49" s="213"/>
      <c r="GO49" s="212"/>
      <c r="GQ49" s="213"/>
      <c r="GR49" s="212"/>
      <c r="GS49" s="213"/>
      <c r="GT49" s="212"/>
      <c r="GU49" s="212"/>
      <c r="GV49" s="213"/>
      <c r="GW49" s="212"/>
      <c r="GY49" s="213"/>
      <c r="GZ49" s="212"/>
      <c r="HA49" s="213"/>
      <c r="HB49" s="212"/>
      <c r="HC49" s="212"/>
      <c r="HD49" s="213"/>
      <c r="HE49" s="212"/>
      <c r="HG49" s="213"/>
      <c r="HH49" s="212"/>
      <c r="HI49" s="213"/>
      <c r="HJ49" s="212"/>
      <c r="HK49" s="212"/>
      <c r="HL49" s="213"/>
      <c r="HM49" s="212"/>
      <c r="HO49" s="213"/>
      <c r="HP49" s="212"/>
      <c r="HQ49" s="213"/>
      <c r="HR49" s="212"/>
      <c r="HS49" s="212"/>
      <c r="HT49" s="213"/>
      <c r="HU49" s="212"/>
      <c r="HW49" s="213"/>
      <c r="HX49" s="212"/>
      <c r="HY49" s="213"/>
      <c r="HZ49" s="212"/>
      <c r="IA49" s="212"/>
      <c r="IB49" s="213"/>
      <c r="IC49" s="212"/>
      <c r="IE49" s="213"/>
      <c r="IF49" s="212"/>
      <c r="IG49" s="213"/>
      <c r="IH49" s="212"/>
      <c r="II49" s="212"/>
      <c r="IJ49" s="213"/>
      <c r="IK49" s="212"/>
      <c r="IM49" s="213"/>
      <c r="IN49" s="212"/>
      <c r="IO49" s="213"/>
      <c r="IP49" s="212"/>
      <c r="IQ49" s="212"/>
      <c r="IR49" s="213"/>
      <c r="IS49" s="212"/>
      <c r="IU49" s="213"/>
      <c r="IV49" s="212"/>
    </row>
    <row r="50" spans="1:8" ht="15.75" thickBot="1">
      <c r="A50" s="433"/>
      <c r="B50" s="437"/>
      <c r="C50" s="437"/>
      <c r="D50" s="437"/>
      <c r="E50" s="437"/>
      <c r="F50" s="437"/>
      <c r="G50" s="437"/>
      <c r="H50" s="455"/>
    </row>
  </sheetData>
  <sheetProtection/>
  <mergeCells count="3">
    <mergeCell ref="B2:G2"/>
    <mergeCell ref="A8:C8"/>
    <mergeCell ref="D4:E4"/>
  </mergeCells>
  <printOptions/>
  <pageMargins left="0.787401575" right="0.787401575" top="0.984251969" bottom="0.984251969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1"/>
  <dimension ref="B2:B39"/>
  <sheetViews>
    <sheetView showFormulas="1" zoomScalePageLayoutView="0" workbookViewId="0" topLeftCell="A19">
      <selection activeCell="B35" sqref="B35"/>
    </sheetView>
  </sheetViews>
  <sheetFormatPr defaultColWidth="9.140625" defaultRowHeight="12.75"/>
  <cols>
    <col min="1" max="1" width="2.00390625" style="0" customWidth="1"/>
    <col min="2" max="2" width="51.8515625" style="0" customWidth="1"/>
  </cols>
  <sheetData>
    <row r="1" ht="13.5" thickBot="1"/>
    <row r="2" ht="19.5" thickBot="1" thickTop="1">
      <c r="B2" s="482" t="s">
        <v>697</v>
      </c>
    </row>
    <row r="3" ht="13.5" thickTop="1">
      <c r="B3" s="226" t="s">
        <v>915</v>
      </c>
    </row>
    <row r="4" ht="15">
      <c r="B4" s="230" t="s">
        <v>816</v>
      </c>
    </row>
    <row r="6" ht="12.75">
      <c r="B6" s="489" t="s">
        <v>880</v>
      </c>
    </row>
    <row r="7" ht="12.75">
      <c r="B7" s="489"/>
    </row>
    <row r="8" ht="12.75">
      <c r="B8" s="489" t="s">
        <v>341</v>
      </c>
    </row>
    <row r="9" ht="12.75">
      <c r="B9" s="489"/>
    </row>
    <row r="10" ht="12.75">
      <c r="B10" s="489" t="s">
        <v>342</v>
      </c>
    </row>
    <row r="11" ht="12.75">
      <c r="B11" s="489"/>
    </row>
    <row r="12" ht="12.75">
      <c r="B12" s="489" t="s">
        <v>356</v>
      </c>
    </row>
    <row r="13" ht="12.75">
      <c r="B13" s="489"/>
    </row>
    <row r="14" ht="12.75">
      <c r="B14" s="489" t="s">
        <v>357</v>
      </c>
    </row>
    <row r="15" ht="12.75">
      <c r="B15" s="489"/>
    </row>
    <row r="16" ht="12.75">
      <c r="B16" s="294" t="s">
        <v>1644</v>
      </c>
    </row>
    <row r="17" ht="12.75">
      <c r="B17" s="294" t="s">
        <v>1645</v>
      </c>
    </row>
    <row r="18" ht="12.75">
      <c r="B18" s="294" t="s">
        <v>1646</v>
      </c>
    </row>
    <row r="19" ht="12.75">
      <c r="B19" s="294" t="s">
        <v>1647</v>
      </c>
    </row>
    <row r="20" ht="12.75">
      <c r="B20" s="294"/>
    </row>
    <row r="21" ht="12.75">
      <c r="B21" s="529" t="s">
        <v>948</v>
      </c>
    </row>
    <row r="22" ht="12.75">
      <c r="B22" s="528" t="s">
        <v>949</v>
      </c>
    </row>
    <row r="23" ht="12.75">
      <c r="B23" s="253"/>
    </row>
    <row r="24" ht="12.75">
      <c r="B24" s="296"/>
    </row>
    <row r="25" ht="12.75">
      <c r="B25" s="253" t="s">
        <v>944</v>
      </c>
    </row>
    <row r="26" ht="13.5" thickBot="1">
      <c r="B26" s="253"/>
    </row>
    <row r="27" ht="12.75">
      <c r="B27" s="701" t="s">
        <v>945</v>
      </c>
    </row>
    <row r="28" ht="12.75">
      <c r="B28" s="702"/>
    </row>
    <row r="29" ht="12.75">
      <c r="B29" s="703" t="s">
        <v>946</v>
      </c>
    </row>
    <row r="30" ht="12.75">
      <c r="B30" s="699" t="s">
        <v>947</v>
      </c>
    </row>
    <row r="31" ht="12.75">
      <c r="B31" s="699"/>
    </row>
    <row r="32" ht="12.75">
      <c r="B32" s="697" t="s">
        <v>942</v>
      </c>
    </row>
    <row r="33" ht="12.75" customHeight="1">
      <c r="B33" s="698" t="s">
        <v>943</v>
      </c>
    </row>
    <row r="34" ht="12.75" customHeight="1">
      <c r="B34" s="698"/>
    </row>
    <row r="35" ht="12.75">
      <c r="B35" s="699"/>
    </row>
    <row r="36" ht="12.75">
      <c r="B36" s="699"/>
    </row>
    <row r="37" ht="13.5" thickBot="1">
      <c r="B37" s="700"/>
    </row>
    <row r="38" ht="12.75">
      <c r="B38" s="5"/>
    </row>
    <row r="39" ht="12.75">
      <c r="B39" s="296"/>
    </row>
  </sheetData>
  <sheetProtection/>
  <hyperlinks>
    <hyperlink ref="B33" r:id="rId1" display="mailto:lgnsantos@bol.com.br"/>
  </hyperlinks>
  <printOptions/>
  <pageMargins left="0.787401575" right="0.787401575" top="0.984251969" bottom="0.984251969" header="0.492125985" footer="0.492125985"/>
  <pageSetup horizontalDpi="300" verticalDpi="30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3"/>
  <dimension ref="A1:G12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28125" style="0" customWidth="1"/>
    <col min="2" max="2" width="26.57421875" style="0" customWidth="1"/>
    <col min="3" max="3" width="16.00390625" style="0" customWidth="1"/>
    <col min="4" max="4" width="13.28125" style="0" customWidth="1"/>
    <col min="5" max="5" width="12.421875" style="0" customWidth="1"/>
    <col min="6" max="6" width="11.7109375" style="0" customWidth="1"/>
  </cols>
  <sheetData>
    <row r="1" spans="1:7" ht="13.5" thickBot="1">
      <c r="A1" s="302"/>
      <c r="B1" s="303"/>
      <c r="C1" s="303"/>
      <c r="D1" s="303"/>
      <c r="E1" s="303"/>
      <c r="F1" s="303"/>
      <c r="G1" s="304"/>
    </row>
    <row r="2" spans="1:7" ht="19.5" thickBot="1" thickTop="1">
      <c r="A2" s="246"/>
      <c r="B2" s="1"/>
      <c r="C2" s="831" t="s">
        <v>614</v>
      </c>
      <c r="D2" s="832"/>
      <c r="E2" s="1"/>
      <c r="F2" s="1"/>
      <c r="G2" s="243"/>
    </row>
    <row r="3" spans="1:7" ht="18.75" thickTop="1">
      <c r="A3" s="246"/>
      <c r="B3" s="1"/>
      <c r="C3" s="456"/>
      <c r="D3" s="1"/>
      <c r="E3" s="1"/>
      <c r="F3" s="1"/>
      <c r="G3" s="243"/>
    </row>
    <row r="4" spans="1:7" ht="18">
      <c r="A4" s="246"/>
      <c r="B4" s="457" t="s">
        <v>615</v>
      </c>
      <c r="C4" s="458">
        <f>SUM(C7:C300)</f>
        <v>250</v>
      </c>
      <c r="D4" s="1"/>
      <c r="E4" s="1"/>
      <c r="F4" s="1"/>
      <c r="G4" s="243"/>
    </row>
    <row r="5" spans="1:7" ht="12.75">
      <c r="A5" s="246"/>
      <c r="B5" s="1"/>
      <c r="C5" s="1"/>
      <c r="D5" s="1"/>
      <c r="E5" s="1"/>
      <c r="F5" s="1"/>
      <c r="G5" s="243"/>
    </row>
    <row r="6" spans="1:7" ht="12.75">
      <c r="A6" s="246"/>
      <c r="B6" s="483" t="s">
        <v>1099</v>
      </c>
      <c r="C6" s="483" t="s">
        <v>1070</v>
      </c>
      <c r="D6" s="483" t="s">
        <v>616</v>
      </c>
      <c r="E6" s="483" t="s">
        <v>617</v>
      </c>
      <c r="F6" s="483" t="s">
        <v>618</v>
      </c>
      <c r="G6" s="484" t="s">
        <v>1100</v>
      </c>
    </row>
    <row r="7" spans="1:7" ht="14.25">
      <c r="A7" s="246"/>
      <c r="B7" s="460" t="s">
        <v>619</v>
      </c>
      <c r="C7" s="461">
        <v>150</v>
      </c>
      <c r="D7" s="462">
        <v>36566</v>
      </c>
      <c r="E7" s="462">
        <v>36566</v>
      </c>
      <c r="F7" s="1"/>
      <c r="G7" s="459"/>
    </row>
    <row r="8" spans="1:7" ht="14.25">
      <c r="A8" s="246"/>
      <c r="B8" s="460" t="s">
        <v>620</v>
      </c>
      <c r="C8" s="461">
        <v>100</v>
      </c>
      <c r="D8" s="462">
        <v>36568</v>
      </c>
      <c r="E8" s="462">
        <v>36568</v>
      </c>
      <c r="F8" s="1"/>
      <c r="G8" s="243"/>
    </row>
    <row r="9" spans="1:7" ht="14.25">
      <c r="A9" s="246"/>
      <c r="B9" s="460"/>
      <c r="C9" s="461"/>
      <c r="D9" s="462"/>
      <c r="E9" s="1"/>
      <c r="F9" s="1"/>
      <c r="G9" s="243"/>
    </row>
    <row r="10" spans="1:7" ht="14.25">
      <c r="A10" s="246"/>
      <c r="B10" s="460"/>
      <c r="C10" s="461"/>
      <c r="D10" s="462"/>
      <c r="E10" s="1"/>
      <c r="F10" s="1"/>
      <c r="G10" s="243"/>
    </row>
    <row r="11" spans="1:7" ht="14.25">
      <c r="A11" s="246"/>
      <c r="B11" s="460"/>
      <c r="C11" s="461"/>
      <c r="D11" s="462"/>
      <c r="E11" s="1"/>
      <c r="F11" s="1"/>
      <c r="G11" s="243"/>
    </row>
    <row r="12" spans="1:7" ht="14.25">
      <c r="A12" s="246"/>
      <c r="B12" s="460"/>
      <c r="C12" s="461"/>
      <c r="D12" s="462"/>
      <c r="E12" s="1"/>
      <c r="F12" s="1"/>
      <c r="G12" s="243"/>
    </row>
    <row r="13" spans="1:7" ht="14.25">
      <c r="A13" s="246"/>
      <c r="B13" s="460"/>
      <c r="C13" s="461"/>
      <c r="D13" s="462"/>
      <c r="E13" s="1"/>
      <c r="F13" s="1"/>
      <c r="G13" s="243"/>
    </row>
    <row r="14" spans="1:7" ht="14.25">
      <c r="A14" s="246"/>
      <c r="B14" s="460"/>
      <c r="C14" s="461"/>
      <c r="D14" s="462"/>
      <c r="E14" s="1"/>
      <c r="F14" s="1"/>
      <c r="G14" s="243"/>
    </row>
    <row r="15" spans="1:7" ht="14.25">
      <c r="A15" s="246"/>
      <c r="B15" s="460"/>
      <c r="C15" s="461"/>
      <c r="D15" s="462"/>
      <c r="E15" s="1"/>
      <c r="F15" s="1"/>
      <c r="G15" s="243"/>
    </row>
    <row r="16" spans="1:7" ht="14.25">
      <c r="A16" s="246"/>
      <c r="B16" s="460"/>
      <c r="C16" s="461"/>
      <c r="D16" s="462"/>
      <c r="E16" s="1"/>
      <c r="F16" s="1"/>
      <c r="G16" s="243"/>
    </row>
    <row r="17" spans="1:7" ht="14.25">
      <c r="A17" s="246"/>
      <c r="B17" s="460"/>
      <c r="C17" s="461"/>
      <c r="D17" s="462"/>
      <c r="E17" s="1"/>
      <c r="F17" s="1"/>
      <c r="G17" s="243"/>
    </row>
    <row r="18" spans="1:7" ht="14.25">
      <c r="A18" s="246"/>
      <c r="B18" s="460"/>
      <c r="C18" s="461"/>
      <c r="D18" s="462"/>
      <c r="E18" s="1"/>
      <c r="F18" s="1"/>
      <c r="G18" s="243"/>
    </row>
    <row r="19" spans="1:7" ht="14.25">
      <c r="A19" s="246"/>
      <c r="B19" s="460"/>
      <c r="C19" s="461"/>
      <c r="D19" s="462"/>
      <c r="E19" s="1"/>
      <c r="F19" s="1"/>
      <c r="G19" s="243"/>
    </row>
    <row r="20" spans="1:7" ht="14.25">
      <c r="A20" s="246"/>
      <c r="B20" s="460"/>
      <c r="C20" s="461"/>
      <c r="D20" s="462"/>
      <c r="E20" s="1"/>
      <c r="F20" s="1"/>
      <c r="G20" s="243"/>
    </row>
    <row r="21" spans="1:7" ht="14.25">
      <c r="A21" s="246"/>
      <c r="B21" s="460"/>
      <c r="C21" s="461"/>
      <c r="D21" s="462"/>
      <c r="E21" s="1"/>
      <c r="F21" s="1"/>
      <c r="G21" s="243"/>
    </row>
    <row r="22" spans="1:7" ht="14.25">
      <c r="A22" s="246"/>
      <c r="B22" s="460"/>
      <c r="C22" s="461"/>
      <c r="D22" s="462"/>
      <c r="E22" s="1"/>
      <c r="F22" s="1"/>
      <c r="G22" s="243"/>
    </row>
    <row r="23" spans="1:7" ht="14.25">
      <c r="A23" s="246"/>
      <c r="B23" s="460"/>
      <c r="C23" s="461"/>
      <c r="D23" s="462"/>
      <c r="E23" s="1"/>
      <c r="F23" s="1"/>
      <c r="G23" s="243"/>
    </row>
    <row r="24" spans="1:7" ht="14.25">
      <c r="A24" s="246"/>
      <c r="B24" s="460"/>
      <c r="C24" s="461"/>
      <c r="D24" s="462"/>
      <c r="E24" s="1"/>
      <c r="F24" s="1"/>
      <c r="G24" s="243"/>
    </row>
    <row r="25" spans="1:7" ht="15" thickBot="1">
      <c r="A25" s="247"/>
      <c r="B25" s="463"/>
      <c r="C25" s="464"/>
      <c r="D25" s="465"/>
      <c r="E25" s="251"/>
      <c r="F25" s="251"/>
      <c r="G25" s="287"/>
    </row>
    <row r="26" spans="2:4" ht="14.25">
      <c r="B26" s="9"/>
      <c r="C26" s="199"/>
      <c r="D26" s="200"/>
    </row>
    <row r="27" spans="2:4" ht="14.25">
      <c r="B27" s="9"/>
      <c r="C27" s="199"/>
      <c r="D27" s="200"/>
    </row>
    <row r="28" spans="2:4" ht="14.25">
      <c r="B28" s="9"/>
      <c r="C28" s="199"/>
      <c r="D28" s="200"/>
    </row>
    <row r="29" spans="2:4" ht="14.25">
      <c r="B29" s="9"/>
      <c r="C29" s="199"/>
      <c r="D29" s="200"/>
    </row>
    <row r="30" spans="2:4" ht="14.25">
      <c r="B30" s="9"/>
      <c r="C30" s="199"/>
      <c r="D30" s="200"/>
    </row>
    <row r="31" spans="2:4" ht="14.25">
      <c r="B31" s="9"/>
      <c r="C31" s="199"/>
      <c r="D31" s="200"/>
    </row>
    <row r="32" spans="2:4" ht="14.25">
      <c r="B32" s="9"/>
      <c r="C32" s="199"/>
      <c r="D32" s="200"/>
    </row>
    <row r="33" spans="2:4" ht="14.25">
      <c r="B33" s="9"/>
      <c r="C33" s="199"/>
      <c r="D33" s="200"/>
    </row>
    <row r="34" spans="2:4" ht="14.25">
      <c r="B34" s="9"/>
      <c r="C34" s="199"/>
      <c r="D34" s="200"/>
    </row>
    <row r="35" spans="2:4" ht="14.25">
      <c r="B35" s="9"/>
      <c r="C35" s="199"/>
      <c r="D35" s="200"/>
    </row>
    <row r="36" spans="2:4" ht="14.25">
      <c r="B36" s="9"/>
      <c r="C36" s="199"/>
      <c r="D36" s="200"/>
    </row>
    <row r="37" spans="2:4" ht="14.25">
      <c r="B37" s="9"/>
      <c r="C37" s="199"/>
      <c r="D37" s="200"/>
    </row>
    <row r="38" spans="2:4" ht="14.25">
      <c r="B38" s="9"/>
      <c r="C38" s="199"/>
      <c r="D38" s="200"/>
    </row>
    <row r="39" spans="2:4" ht="14.25">
      <c r="B39" s="9"/>
      <c r="C39" s="199"/>
      <c r="D39" s="200"/>
    </row>
    <row r="40" spans="2:4" ht="14.25">
      <c r="B40" s="9"/>
      <c r="C40" s="199"/>
      <c r="D40" s="200"/>
    </row>
    <row r="41" spans="2:4" ht="14.25">
      <c r="B41" s="9"/>
      <c r="C41" s="199"/>
      <c r="D41" s="200"/>
    </row>
    <row r="42" spans="2:4" ht="14.25">
      <c r="B42" s="9"/>
      <c r="C42" s="199"/>
      <c r="D42" s="200"/>
    </row>
    <row r="43" spans="2:4" ht="14.25">
      <c r="B43" s="9"/>
      <c r="C43" s="199"/>
      <c r="D43" s="200"/>
    </row>
    <row r="44" spans="2:4" ht="14.25">
      <c r="B44" s="9"/>
      <c r="C44" s="199"/>
      <c r="D44" s="200"/>
    </row>
    <row r="45" spans="2:4" ht="14.25">
      <c r="B45" s="9"/>
      <c r="C45" s="199"/>
      <c r="D45" s="200"/>
    </row>
    <row r="46" spans="2:4" ht="14.25">
      <c r="B46" s="9"/>
      <c r="C46" s="199"/>
      <c r="D46" s="200"/>
    </row>
    <row r="47" spans="2:4" ht="14.25">
      <c r="B47" s="9"/>
      <c r="C47" s="199"/>
      <c r="D47" s="200"/>
    </row>
    <row r="48" spans="2:4" ht="14.25">
      <c r="B48" s="9"/>
      <c r="C48" s="199"/>
      <c r="D48" s="200"/>
    </row>
    <row r="49" spans="2:4" ht="14.25">
      <c r="B49" s="9"/>
      <c r="C49" s="199"/>
      <c r="D49" s="200"/>
    </row>
    <row r="50" spans="2:4" ht="14.25">
      <c r="B50" s="9"/>
      <c r="C50" s="199"/>
      <c r="D50" s="200"/>
    </row>
    <row r="51" spans="2:4" ht="14.25">
      <c r="B51" s="9"/>
      <c r="C51" s="199"/>
      <c r="D51" s="200"/>
    </row>
    <row r="52" spans="2:4" ht="14.25">
      <c r="B52" s="9"/>
      <c r="C52" s="199"/>
      <c r="D52" s="200"/>
    </row>
    <row r="53" spans="2:4" ht="14.25">
      <c r="B53" s="9"/>
      <c r="C53" s="199"/>
      <c r="D53" s="200"/>
    </row>
    <row r="54" spans="2:4" ht="14.25">
      <c r="B54" s="9"/>
      <c r="C54" s="199"/>
      <c r="D54" s="200"/>
    </row>
    <row r="55" spans="2:4" ht="14.25">
      <c r="B55" s="9"/>
      <c r="C55" s="199"/>
      <c r="D55" s="200"/>
    </row>
    <row r="56" spans="2:4" ht="14.25">
      <c r="B56" s="9"/>
      <c r="C56" s="199"/>
      <c r="D56" s="200"/>
    </row>
    <row r="57" spans="2:4" ht="14.25">
      <c r="B57" s="9"/>
      <c r="C57" s="199"/>
      <c r="D57" s="200"/>
    </row>
    <row r="58" spans="2:4" ht="14.25">
      <c r="B58" s="9"/>
      <c r="C58" s="199"/>
      <c r="D58" s="200"/>
    </row>
    <row r="59" spans="2:4" ht="14.25">
      <c r="B59" s="9"/>
      <c r="C59" s="199"/>
      <c r="D59" s="200"/>
    </row>
    <row r="60" spans="2:4" ht="14.25">
      <c r="B60" s="9"/>
      <c r="C60" s="199"/>
      <c r="D60" s="200"/>
    </row>
    <row r="61" spans="2:4" ht="14.25">
      <c r="B61" s="9"/>
      <c r="C61" s="199"/>
      <c r="D61" s="200"/>
    </row>
    <row r="62" spans="2:4" ht="14.25">
      <c r="B62" s="9"/>
      <c r="C62" s="199"/>
      <c r="D62" s="200"/>
    </row>
    <row r="63" spans="2:4" ht="14.25">
      <c r="B63" s="9"/>
      <c r="C63" s="199"/>
      <c r="D63" s="200"/>
    </row>
    <row r="64" spans="2:4" ht="14.25">
      <c r="B64" s="9"/>
      <c r="C64" s="199"/>
      <c r="D64" s="200"/>
    </row>
    <row r="65" spans="2:4" ht="14.25">
      <c r="B65" s="9"/>
      <c r="C65" s="199"/>
      <c r="D65" s="200"/>
    </row>
    <row r="66" spans="2:4" ht="14.25">
      <c r="B66" s="9"/>
      <c r="C66" s="199"/>
      <c r="D66" s="200"/>
    </row>
    <row r="67" spans="2:4" ht="14.25">
      <c r="B67" s="9"/>
      <c r="C67" s="199"/>
      <c r="D67" s="200"/>
    </row>
    <row r="68" spans="2:4" ht="14.25">
      <c r="B68" s="9"/>
      <c r="C68" s="199"/>
      <c r="D68" s="200"/>
    </row>
    <row r="69" spans="2:4" ht="14.25">
      <c r="B69" s="9"/>
      <c r="C69" s="199"/>
      <c r="D69" s="200"/>
    </row>
    <row r="70" spans="2:4" ht="14.25">
      <c r="B70" s="9"/>
      <c r="C70" s="199"/>
      <c r="D70" s="200"/>
    </row>
    <row r="71" spans="2:4" ht="14.25">
      <c r="B71" s="9"/>
      <c r="C71" s="199"/>
      <c r="D71" s="200"/>
    </row>
    <row r="72" spans="2:4" ht="14.25">
      <c r="B72" s="9"/>
      <c r="C72" s="199"/>
      <c r="D72" s="200"/>
    </row>
    <row r="73" spans="2:4" ht="14.25">
      <c r="B73" s="9"/>
      <c r="C73" s="199"/>
      <c r="D73" s="200"/>
    </row>
    <row r="74" spans="2:4" ht="14.25">
      <c r="B74" s="9"/>
      <c r="C74" s="199"/>
      <c r="D74" s="200"/>
    </row>
    <row r="75" spans="2:4" ht="14.25">
      <c r="B75" s="9"/>
      <c r="C75" s="199"/>
      <c r="D75" s="200"/>
    </row>
    <row r="76" spans="2:4" ht="14.25">
      <c r="B76" s="9"/>
      <c r="C76" s="199"/>
      <c r="D76" s="200"/>
    </row>
    <row r="77" spans="2:4" ht="14.25">
      <c r="B77" s="9"/>
      <c r="C77" s="199"/>
      <c r="D77" s="200"/>
    </row>
    <row r="78" spans="2:4" ht="14.25">
      <c r="B78" s="9"/>
      <c r="C78" s="199"/>
      <c r="D78" s="200"/>
    </row>
    <row r="79" spans="2:4" ht="14.25">
      <c r="B79" s="9"/>
      <c r="C79" s="199"/>
      <c r="D79" s="200"/>
    </row>
    <row r="80" spans="2:4" ht="14.25">
      <c r="B80" s="9"/>
      <c r="C80" s="199"/>
      <c r="D80" s="200"/>
    </row>
    <row r="81" spans="2:4" ht="14.25">
      <c r="B81" s="9"/>
      <c r="C81" s="199"/>
      <c r="D81" s="200"/>
    </row>
    <row r="82" spans="2:4" ht="14.25">
      <c r="B82" s="9"/>
      <c r="C82" s="199"/>
      <c r="D82" s="200"/>
    </row>
    <row r="83" spans="2:4" ht="14.25">
      <c r="B83" s="9"/>
      <c r="C83" s="199"/>
      <c r="D83" s="200"/>
    </row>
    <row r="84" spans="2:4" ht="14.25">
      <c r="B84" s="9"/>
      <c r="C84" s="199"/>
      <c r="D84" s="200"/>
    </row>
    <row r="85" spans="2:4" ht="14.25">
      <c r="B85" s="9"/>
      <c r="C85" s="199"/>
      <c r="D85" s="200"/>
    </row>
    <row r="86" spans="2:4" ht="14.25">
      <c r="B86" s="9"/>
      <c r="C86" s="199"/>
      <c r="D86" s="200"/>
    </row>
    <row r="87" spans="2:4" ht="14.25">
      <c r="B87" s="9"/>
      <c r="C87" s="199"/>
      <c r="D87" s="200"/>
    </row>
    <row r="88" spans="2:4" ht="14.25">
      <c r="B88" s="9"/>
      <c r="C88" s="199"/>
      <c r="D88" s="200"/>
    </row>
    <row r="89" spans="2:4" ht="14.25">
      <c r="B89" s="9"/>
      <c r="C89" s="199"/>
      <c r="D89" s="200"/>
    </row>
    <row r="90" spans="2:4" ht="14.25">
      <c r="B90" s="9"/>
      <c r="C90" s="199"/>
      <c r="D90" s="200"/>
    </row>
    <row r="91" spans="2:4" ht="14.25">
      <c r="B91" s="9"/>
      <c r="C91" s="199"/>
      <c r="D91" s="200"/>
    </row>
    <row r="92" spans="2:4" ht="14.25">
      <c r="B92" s="9"/>
      <c r="C92" s="199"/>
      <c r="D92" s="200"/>
    </row>
    <row r="93" spans="2:4" ht="14.25">
      <c r="B93" s="9"/>
      <c r="C93" s="199"/>
      <c r="D93" s="200"/>
    </row>
    <row r="94" spans="2:4" ht="14.25">
      <c r="B94" s="9"/>
      <c r="C94" s="199"/>
      <c r="D94" s="200"/>
    </row>
    <row r="95" spans="2:4" ht="14.25">
      <c r="B95" s="9"/>
      <c r="C95" s="199"/>
      <c r="D95" s="200"/>
    </row>
    <row r="96" spans="2:4" ht="14.25">
      <c r="B96" s="9"/>
      <c r="C96" s="199"/>
      <c r="D96" s="200"/>
    </row>
    <row r="97" spans="2:4" ht="14.25">
      <c r="B97" s="9"/>
      <c r="C97" s="199"/>
      <c r="D97" s="200"/>
    </row>
    <row r="98" spans="2:4" ht="14.25">
      <c r="B98" s="9"/>
      <c r="C98" s="199"/>
      <c r="D98" s="200"/>
    </row>
    <row r="99" spans="2:4" ht="14.25">
      <c r="B99" s="9"/>
      <c r="C99" s="199"/>
      <c r="D99" s="200"/>
    </row>
    <row r="100" spans="2:4" ht="14.25">
      <c r="B100" s="9"/>
      <c r="C100" s="199"/>
      <c r="D100" s="200"/>
    </row>
    <row r="101" spans="2:4" ht="14.25">
      <c r="B101" s="9"/>
      <c r="C101" s="199"/>
      <c r="D101" s="200"/>
    </row>
    <row r="102" spans="2:4" ht="14.25">
      <c r="B102" s="9"/>
      <c r="C102" s="199"/>
      <c r="D102" s="200"/>
    </row>
    <row r="103" spans="2:4" ht="14.25">
      <c r="B103" s="9"/>
      <c r="C103" s="199"/>
      <c r="D103" s="200"/>
    </row>
    <row r="104" spans="2:4" ht="14.25">
      <c r="B104" s="9"/>
      <c r="C104" s="199"/>
      <c r="D104" s="200"/>
    </row>
    <row r="105" spans="2:4" ht="14.25">
      <c r="B105" s="9"/>
      <c r="C105" s="199"/>
      <c r="D105" s="200"/>
    </row>
    <row r="106" spans="2:4" ht="14.25">
      <c r="B106" s="9"/>
      <c r="C106" s="199"/>
      <c r="D106" s="200"/>
    </row>
    <row r="107" spans="2:4" ht="14.25">
      <c r="B107" s="9"/>
      <c r="C107" s="199"/>
      <c r="D107" s="200"/>
    </row>
    <row r="108" spans="2:4" ht="14.25">
      <c r="B108" s="9"/>
      <c r="C108" s="199"/>
      <c r="D108" s="200"/>
    </row>
    <row r="109" spans="2:4" ht="14.25">
      <c r="B109" s="9"/>
      <c r="C109" s="199"/>
      <c r="D109" s="200"/>
    </row>
    <row r="110" spans="2:4" ht="14.25">
      <c r="B110" s="9"/>
      <c r="C110" s="199"/>
      <c r="D110" s="200"/>
    </row>
    <row r="111" spans="2:4" ht="14.25">
      <c r="B111" s="9"/>
      <c r="C111" s="199"/>
      <c r="D111" s="200"/>
    </row>
    <row r="112" spans="2:4" ht="14.25">
      <c r="B112" s="9"/>
      <c r="C112" s="199"/>
      <c r="D112" s="200"/>
    </row>
    <row r="113" spans="2:4" ht="14.25">
      <c r="B113" s="9"/>
      <c r="C113" s="199"/>
      <c r="D113" s="200"/>
    </row>
    <row r="114" spans="2:4" ht="14.25">
      <c r="B114" s="9"/>
      <c r="C114" s="199"/>
      <c r="D114" s="200"/>
    </row>
    <row r="115" spans="2:4" ht="14.25">
      <c r="B115" s="9"/>
      <c r="C115" s="199"/>
      <c r="D115" s="200"/>
    </row>
    <row r="116" spans="2:4" ht="14.25">
      <c r="B116" s="9"/>
      <c r="C116" s="199"/>
      <c r="D116" s="200"/>
    </row>
    <row r="117" spans="2:4" ht="14.25">
      <c r="B117" s="9"/>
      <c r="C117" s="199"/>
      <c r="D117" s="200"/>
    </row>
    <row r="118" spans="2:4" ht="14.25">
      <c r="B118" s="9"/>
      <c r="C118" s="199"/>
      <c r="D118" s="200"/>
    </row>
    <row r="119" spans="2:4" ht="14.25">
      <c r="B119" s="9"/>
      <c r="C119" s="199"/>
      <c r="D119" s="200"/>
    </row>
    <row r="120" spans="2:4" ht="14.25">
      <c r="B120" s="9"/>
      <c r="C120" s="199"/>
      <c r="D120" s="200"/>
    </row>
    <row r="121" spans="2:4" ht="14.25">
      <c r="B121" s="9"/>
      <c r="C121" s="199"/>
      <c r="D121" s="200"/>
    </row>
    <row r="122" spans="2:4" ht="14.25">
      <c r="B122" s="9"/>
      <c r="C122" s="199"/>
      <c r="D122" s="200"/>
    </row>
    <row r="123" spans="2:4" ht="14.25">
      <c r="B123" s="9"/>
      <c r="C123" s="199"/>
      <c r="D123" s="200"/>
    </row>
    <row r="124" spans="2:4" ht="14.25">
      <c r="B124" s="9"/>
      <c r="C124" s="199"/>
      <c r="D124" s="200"/>
    </row>
    <row r="125" spans="2:4" ht="14.25">
      <c r="B125" s="9"/>
      <c r="C125" s="199"/>
      <c r="D125" s="200"/>
    </row>
    <row r="126" spans="2:4" ht="14.25">
      <c r="B126" s="9"/>
      <c r="C126" s="199"/>
      <c r="D126" s="200"/>
    </row>
    <row r="127" spans="2:4" ht="14.25">
      <c r="B127" s="9"/>
      <c r="C127" s="199"/>
      <c r="D127" s="200"/>
    </row>
  </sheetData>
  <sheetProtection/>
  <mergeCells count="1">
    <mergeCell ref="C2:D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4"/>
  <dimension ref="A1:J107"/>
  <sheetViews>
    <sheetView zoomScalePageLayoutView="0" workbookViewId="0" topLeftCell="A1">
      <selection activeCell="B14" sqref="B14"/>
    </sheetView>
  </sheetViews>
  <sheetFormatPr defaultColWidth="7.8515625" defaultRowHeight="12.75"/>
  <cols>
    <col min="1" max="1" width="4.140625" style="65" customWidth="1"/>
    <col min="2" max="2" width="9.57421875" style="65" customWidth="1"/>
    <col min="3" max="3" width="21.8515625" style="65" customWidth="1"/>
    <col min="4" max="4" width="9.28125" style="65" customWidth="1"/>
    <col min="5" max="5" width="7.57421875" style="65" customWidth="1"/>
    <col min="6" max="6" width="11.421875" style="65" customWidth="1"/>
    <col min="7" max="7" width="6.00390625" style="65" customWidth="1"/>
    <col min="8" max="8" width="11.28125" style="65" customWidth="1"/>
    <col min="9" max="9" width="8.57421875" style="65" customWidth="1"/>
    <col min="10" max="10" width="10.421875" style="65" customWidth="1"/>
    <col min="11" max="16384" width="7.8515625" style="65" customWidth="1"/>
  </cols>
  <sheetData>
    <row r="1" spans="1:10" ht="12.75">
      <c r="A1" s="414"/>
      <c r="B1" s="415"/>
      <c r="C1" s="415"/>
      <c r="D1" s="415"/>
      <c r="E1" s="415"/>
      <c r="F1" s="415"/>
      <c r="G1" s="415"/>
      <c r="H1" s="415"/>
      <c r="I1" s="415"/>
      <c r="J1" s="416"/>
    </row>
    <row r="2" spans="1:10" ht="12.75">
      <c r="A2" s="417"/>
      <c r="B2" s="835" t="s">
        <v>566</v>
      </c>
      <c r="C2" s="836"/>
      <c r="D2" s="836"/>
      <c r="E2" s="836"/>
      <c r="F2" s="836"/>
      <c r="G2" s="836"/>
      <c r="H2" s="836"/>
      <c r="I2" s="837"/>
      <c r="J2" s="418"/>
    </row>
    <row r="3" spans="1:10" ht="12.75">
      <c r="A3" s="417"/>
      <c r="B3" s="37"/>
      <c r="C3" s="67"/>
      <c r="D3" s="67"/>
      <c r="E3" s="67"/>
      <c r="F3" s="67"/>
      <c r="G3" s="37"/>
      <c r="H3" s="37"/>
      <c r="I3" s="37"/>
      <c r="J3" s="418"/>
    </row>
    <row r="4" spans="1:10" ht="12.75">
      <c r="A4" s="417"/>
      <c r="B4" s="67" t="s">
        <v>511</v>
      </c>
      <c r="C4" s="840" t="str">
        <f>Cadastro!D6</f>
        <v>Empresa Modelo S/A</v>
      </c>
      <c r="D4" s="840"/>
      <c r="E4" s="67"/>
      <c r="F4" s="67"/>
      <c r="G4" s="37"/>
      <c r="H4" s="37"/>
      <c r="I4" s="37"/>
      <c r="J4" s="418"/>
    </row>
    <row r="5" spans="1:10" ht="12.75">
      <c r="A5" s="417"/>
      <c r="B5" s="37"/>
      <c r="C5" s="37"/>
      <c r="D5" s="37"/>
      <c r="E5" s="37"/>
      <c r="F5" s="37"/>
      <c r="G5" s="37"/>
      <c r="H5" s="37"/>
      <c r="I5" s="37"/>
      <c r="J5" s="418"/>
    </row>
    <row r="6" spans="1:10" ht="12.75">
      <c r="A6" s="417"/>
      <c r="B6" s="420" t="s">
        <v>1061</v>
      </c>
      <c r="C6" s="421">
        <v>36861</v>
      </c>
      <c r="D6" s="37"/>
      <c r="E6" s="466"/>
      <c r="F6" s="467"/>
      <c r="G6" s="468"/>
      <c r="H6" s="467"/>
      <c r="I6" s="37"/>
      <c r="J6" s="418"/>
    </row>
    <row r="7" spans="1:10" ht="12.75">
      <c r="A7" s="417"/>
      <c r="B7" s="37"/>
      <c r="C7" s="420"/>
      <c r="D7" s="466"/>
      <c r="E7" s="466"/>
      <c r="F7" s="37"/>
      <c r="G7" s="466"/>
      <c r="H7" s="466"/>
      <c r="I7" s="37"/>
      <c r="J7" s="418"/>
    </row>
    <row r="8" spans="1:10" ht="12.75">
      <c r="A8" s="417"/>
      <c r="B8" s="37"/>
      <c r="C8" s="37"/>
      <c r="D8" s="37"/>
      <c r="E8" s="37"/>
      <c r="F8" s="469"/>
      <c r="G8" s="37"/>
      <c r="H8" s="37"/>
      <c r="I8" s="37"/>
      <c r="J8" s="470"/>
    </row>
    <row r="9" spans="1:10" ht="12.75">
      <c r="A9" s="471"/>
      <c r="B9" s="656" t="s">
        <v>567</v>
      </c>
      <c r="C9" s="658" t="s">
        <v>568</v>
      </c>
      <c r="D9" s="659" t="s">
        <v>1070</v>
      </c>
      <c r="E9" s="841" t="s">
        <v>354</v>
      </c>
      <c r="F9" s="842"/>
      <c r="G9" s="841" t="s">
        <v>355</v>
      </c>
      <c r="H9" s="842"/>
      <c r="I9" s="833" t="s">
        <v>982</v>
      </c>
      <c r="J9" s="834"/>
    </row>
    <row r="10" spans="1:10" ht="12.75">
      <c r="A10" s="471"/>
      <c r="B10" s="657"/>
      <c r="C10" s="657"/>
      <c r="D10" s="661" t="s">
        <v>569</v>
      </c>
      <c r="E10" s="660"/>
      <c r="F10" s="662">
        <f>SUM(F11:F456)</f>
        <v>704</v>
      </c>
      <c r="G10" s="838">
        <f>SUM(H11:H456)</f>
        <v>178.5</v>
      </c>
      <c r="H10" s="839"/>
      <c r="I10" s="660"/>
      <c r="J10" s="662">
        <f>SUM(J11:J456)</f>
        <v>525.5</v>
      </c>
    </row>
    <row r="11" spans="1:10" ht="12.75">
      <c r="A11" s="417"/>
      <c r="B11" s="139" t="s">
        <v>1071</v>
      </c>
      <c r="C11" s="121" t="s">
        <v>570</v>
      </c>
      <c r="D11" s="32">
        <v>16.5</v>
      </c>
      <c r="E11" s="165">
        <v>40</v>
      </c>
      <c r="F11" s="472">
        <f>E11*D11</f>
        <v>660</v>
      </c>
      <c r="G11" s="165">
        <v>10</v>
      </c>
      <c r="H11" s="472">
        <f>G11*D11</f>
        <v>165</v>
      </c>
      <c r="I11" s="473">
        <f>E11-G11</f>
        <v>30</v>
      </c>
      <c r="J11" s="474">
        <f>F11-H11</f>
        <v>495</v>
      </c>
    </row>
    <row r="12" spans="1:10" ht="12.75">
      <c r="A12" s="417"/>
      <c r="B12" s="139" t="s">
        <v>571</v>
      </c>
      <c r="C12" s="121" t="s">
        <v>572</v>
      </c>
      <c r="D12" s="32">
        <v>3.5</v>
      </c>
      <c r="E12" s="165">
        <v>10</v>
      </c>
      <c r="F12" s="472">
        <f aca="true" t="shared" si="0" ref="F12:F53">E12*D12</f>
        <v>35</v>
      </c>
      <c r="G12" s="165">
        <v>3</v>
      </c>
      <c r="H12" s="472">
        <f aca="true" t="shared" si="1" ref="H12:H53">G12*D12</f>
        <v>10.5</v>
      </c>
      <c r="I12" s="473">
        <f aca="true" t="shared" si="2" ref="I12:I53">E12-G12</f>
        <v>7</v>
      </c>
      <c r="J12" s="474">
        <f aca="true" t="shared" si="3" ref="J12:J53">F12-H12</f>
        <v>24.5</v>
      </c>
    </row>
    <row r="13" spans="1:10" ht="12.75">
      <c r="A13" s="417"/>
      <c r="B13" s="139" t="s">
        <v>1071</v>
      </c>
      <c r="C13" s="121" t="s">
        <v>573</v>
      </c>
      <c r="D13" s="32">
        <v>3</v>
      </c>
      <c r="E13" s="165">
        <v>3</v>
      </c>
      <c r="F13" s="472">
        <f t="shared" si="0"/>
        <v>9</v>
      </c>
      <c r="G13" s="165">
        <v>1</v>
      </c>
      <c r="H13" s="472">
        <f t="shared" si="1"/>
        <v>3</v>
      </c>
      <c r="I13" s="473">
        <f t="shared" si="2"/>
        <v>2</v>
      </c>
      <c r="J13" s="474">
        <f t="shared" si="3"/>
        <v>6</v>
      </c>
    </row>
    <row r="14" spans="1:10" ht="12.75">
      <c r="A14" s="417"/>
      <c r="B14" s="139"/>
      <c r="C14" s="121"/>
      <c r="D14" s="32">
        <v>0</v>
      </c>
      <c r="E14" s="165"/>
      <c r="F14" s="472">
        <f t="shared" si="0"/>
        <v>0</v>
      </c>
      <c r="G14" s="165"/>
      <c r="H14" s="472">
        <f t="shared" si="1"/>
        <v>0</v>
      </c>
      <c r="I14" s="473">
        <f t="shared" si="2"/>
        <v>0</v>
      </c>
      <c r="J14" s="474">
        <f t="shared" si="3"/>
        <v>0</v>
      </c>
    </row>
    <row r="15" spans="1:10" ht="12.75">
      <c r="A15" s="417"/>
      <c r="B15" s="139"/>
      <c r="C15" s="121"/>
      <c r="D15" s="32">
        <v>0</v>
      </c>
      <c r="E15" s="165"/>
      <c r="F15" s="472">
        <f t="shared" si="0"/>
        <v>0</v>
      </c>
      <c r="G15" s="165"/>
      <c r="H15" s="472">
        <f t="shared" si="1"/>
        <v>0</v>
      </c>
      <c r="I15" s="473">
        <f t="shared" si="2"/>
        <v>0</v>
      </c>
      <c r="J15" s="474">
        <f t="shared" si="3"/>
        <v>0</v>
      </c>
    </row>
    <row r="16" spans="1:10" ht="12.75">
      <c r="A16" s="417"/>
      <c r="B16" s="139"/>
      <c r="C16" s="121"/>
      <c r="D16" s="32">
        <v>0</v>
      </c>
      <c r="E16" s="165"/>
      <c r="F16" s="472">
        <f t="shared" si="0"/>
        <v>0</v>
      </c>
      <c r="G16" s="165"/>
      <c r="H16" s="472">
        <f t="shared" si="1"/>
        <v>0</v>
      </c>
      <c r="I16" s="473">
        <f t="shared" si="2"/>
        <v>0</v>
      </c>
      <c r="J16" s="474">
        <f t="shared" si="3"/>
        <v>0</v>
      </c>
    </row>
    <row r="17" spans="1:10" ht="12.75">
      <c r="A17" s="417"/>
      <c r="B17" s="139"/>
      <c r="C17" s="121"/>
      <c r="D17" s="32">
        <v>0</v>
      </c>
      <c r="E17" s="165"/>
      <c r="F17" s="472">
        <f t="shared" si="0"/>
        <v>0</v>
      </c>
      <c r="G17" s="165"/>
      <c r="H17" s="472">
        <f t="shared" si="1"/>
        <v>0</v>
      </c>
      <c r="I17" s="473">
        <f t="shared" si="2"/>
        <v>0</v>
      </c>
      <c r="J17" s="474">
        <f t="shared" si="3"/>
        <v>0</v>
      </c>
    </row>
    <row r="18" spans="1:10" ht="12.75">
      <c r="A18" s="417"/>
      <c r="B18" s="139"/>
      <c r="C18" s="121"/>
      <c r="D18" s="32"/>
      <c r="E18" s="165"/>
      <c r="F18" s="472">
        <f t="shared" si="0"/>
        <v>0</v>
      </c>
      <c r="G18" s="165"/>
      <c r="H18" s="472">
        <f t="shared" si="1"/>
        <v>0</v>
      </c>
      <c r="I18" s="473">
        <f t="shared" si="2"/>
        <v>0</v>
      </c>
      <c r="J18" s="474">
        <f t="shared" si="3"/>
        <v>0</v>
      </c>
    </row>
    <row r="19" spans="1:10" ht="12.75">
      <c r="A19" s="417"/>
      <c r="B19" s="139"/>
      <c r="C19" s="121"/>
      <c r="D19" s="32"/>
      <c r="E19" s="165"/>
      <c r="F19" s="472">
        <f t="shared" si="0"/>
        <v>0</v>
      </c>
      <c r="G19" s="165"/>
      <c r="H19" s="472">
        <f t="shared" si="1"/>
        <v>0</v>
      </c>
      <c r="I19" s="473">
        <f t="shared" si="2"/>
        <v>0</v>
      </c>
      <c r="J19" s="474">
        <f t="shared" si="3"/>
        <v>0</v>
      </c>
    </row>
    <row r="20" spans="1:10" ht="12.75">
      <c r="A20" s="417"/>
      <c r="B20" s="139"/>
      <c r="C20" s="121"/>
      <c r="D20" s="32"/>
      <c r="E20" s="165"/>
      <c r="F20" s="472">
        <f t="shared" si="0"/>
        <v>0</v>
      </c>
      <c r="G20" s="165"/>
      <c r="H20" s="472">
        <f t="shared" si="1"/>
        <v>0</v>
      </c>
      <c r="I20" s="473">
        <f t="shared" si="2"/>
        <v>0</v>
      </c>
      <c r="J20" s="474">
        <f t="shared" si="3"/>
        <v>0</v>
      </c>
    </row>
    <row r="21" spans="1:10" ht="12.75">
      <c r="A21" s="417"/>
      <c r="B21" s="139"/>
      <c r="C21" s="121"/>
      <c r="D21" s="32"/>
      <c r="E21" s="165"/>
      <c r="F21" s="472">
        <f t="shared" si="0"/>
        <v>0</v>
      </c>
      <c r="G21" s="165"/>
      <c r="H21" s="472">
        <f t="shared" si="1"/>
        <v>0</v>
      </c>
      <c r="I21" s="473">
        <f t="shared" si="2"/>
        <v>0</v>
      </c>
      <c r="J21" s="474">
        <f t="shared" si="3"/>
        <v>0</v>
      </c>
    </row>
    <row r="22" spans="1:10" ht="12.75">
      <c r="A22" s="417"/>
      <c r="B22" s="139"/>
      <c r="C22" s="121"/>
      <c r="D22" s="32"/>
      <c r="E22" s="165"/>
      <c r="F22" s="472">
        <f t="shared" si="0"/>
        <v>0</v>
      </c>
      <c r="G22" s="165"/>
      <c r="H22" s="472">
        <f t="shared" si="1"/>
        <v>0</v>
      </c>
      <c r="I22" s="473">
        <f t="shared" si="2"/>
        <v>0</v>
      </c>
      <c r="J22" s="474">
        <f t="shared" si="3"/>
        <v>0</v>
      </c>
    </row>
    <row r="23" spans="1:10" ht="12.75">
      <c r="A23" s="417"/>
      <c r="B23" s="139"/>
      <c r="C23" s="121"/>
      <c r="D23" s="32"/>
      <c r="E23" s="165"/>
      <c r="F23" s="472">
        <f t="shared" si="0"/>
        <v>0</v>
      </c>
      <c r="G23" s="165"/>
      <c r="H23" s="472">
        <f t="shared" si="1"/>
        <v>0</v>
      </c>
      <c r="I23" s="473">
        <f t="shared" si="2"/>
        <v>0</v>
      </c>
      <c r="J23" s="474">
        <f t="shared" si="3"/>
        <v>0</v>
      </c>
    </row>
    <row r="24" spans="1:10" ht="12.75">
      <c r="A24" s="417"/>
      <c r="B24" s="139"/>
      <c r="C24" s="121"/>
      <c r="D24" s="32"/>
      <c r="E24" s="165"/>
      <c r="F24" s="472">
        <f t="shared" si="0"/>
        <v>0</v>
      </c>
      <c r="G24" s="165"/>
      <c r="H24" s="472">
        <f t="shared" si="1"/>
        <v>0</v>
      </c>
      <c r="I24" s="473">
        <f t="shared" si="2"/>
        <v>0</v>
      </c>
      <c r="J24" s="474">
        <f t="shared" si="3"/>
        <v>0</v>
      </c>
    </row>
    <row r="25" spans="1:10" ht="12.75">
      <c r="A25" s="417"/>
      <c r="B25" s="139"/>
      <c r="C25" s="121"/>
      <c r="D25" s="32"/>
      <c r="E25" s="165"/>
      <c r="F25" s="472">
        <f t="shared" si="0"/>
        <v>0</v>
      </c>
      <c r="G25" s="165"/>
      <c r="H25" s="472">
        <f t="shared" si="1"/>
        <v>0</v>
      </c>
      <c r="I25" s="473">
        <f t="shared" si="2"/>
        <v>0</v>
      </c>
      <c r="J25" s="474">
        <f t="shared" si="3"/>
        <v>0</v>
      </c>
    </row>
    <row r="26" spans="1:10" ht="12.75">
      <c r="A26" s="417"/>
      <c r="B26" s="139"/>
      <c r="C26" s="121"/>
      <c r="D26" s="32"/>
      <c r="E26" s="165"/>
      <c r="F26" s="472">
        <f t="shared" si="0"/>
        <v>0</v>
      </c>
      <c r="G26" s="165"/>
      <c r="H26" s="472">
        <f t="shared" si="1"/>
        <v>0</v>
      </c>
      <c r="I26" s="473">
        <f t="shared" si="2"/>
        <v>0</v>
      </c>
      <c r="J26" s="474">
        <f t="shared" si="3"/>
        <v>0</v>
      </c>
    </row>
    <row r="27" spans="1:10" ht="12.75">
      <c r="A27" s="417"/>
      <c r="B27" s="139"/>
      <c r="C27" s="121"/>
      <c r="D27" s="32"/>
      <c r="E27" s="165"/>
      <c r="F27" s="472">
        <f t="shared" si="0"/>
        <v>0</v>
      </c>
      <c r="G27" s="165"/>
      <c r="H27" s="472">
        <f t="shared" si="1"/>
        <v>0</v>
      </c>
      <c r="I27" s="473">
        <f t="shared" si="2"/>
        <v>0</v>
      </c>
      <c r="J27" s="474">
        <f t="shared" si="3"/>
        <v>0</v>
      </c>
    </row>
    <row r="28" spans="1:10" ht="12.75">
      <c r="A28" s="417"/>
      <c r="B28" s="139"/>
      <c r="C28" s="121"/>
      <c r="D28" s="32"/>
      <c r="E28" s="165"/>
      <c r="F28" s="472">
        <f t="shared" si="0"/>
        <v>0</v>
      </c>
      <c r="G28" s="165"/>
      <c r="H28" s="472">
        <f t="shared" si="1"/>
        <v>0</v>
      </c>
      <c r="I28" s="473">
        <f t="shared" si="2"/>
        <v>0</v>
      </c>
      <c r="J28" s="474">
        <f t="shared" si="3"/>
        <v>0</v>
      </c>
    </row>
    <row r="29" spans="1:10" ht="12.75">
      <c r="A29" s="417"/>
      <c r="B29" s="139"/>
      <c r="C29" s="121"/>
      <c r="D29" s="32"/>
      <c r="E29" s="165"/>
      <c r="F29" s="472">
        <f t="shared" si="0"/>
        <v>0</v>
      </c>
      <c r="G29" s="165"/>
      <c r="H29" s="472">
        <f t="shared" si="1"/>
        <v>0</v>
      </c>
      <c r="I29" s="473">
        <f t="shared" si="2"/>
        <v>0</v>
      </c>
      <c r="J29" s="474">
        <f t="shared" si="3"/>
        <v>0</v>
      </c>
    </row>
    <row r="30" spans="1:10" ht="12.75">
      <c r="A30" s="417"/>
      <c r="B30" s="139"/>
      <c r="C30" s="121"/>
      <c r="D30" s="32"/>
      <c r="E30" s="165"/>
      <c r="F30" s="472">
        <f t="shared" si="0"/>
        <v>0</v>
      </c>
      <c r="G30" s="165"/>
      <c r="H30" s="472">
        <f t="shared" si="1"/>
        <v>0</v>
      </c>
      <c r="I30" s="473">
        <f t="shared" si="2"/>
        <v>0</v>
      </c>
      <c r="J30" s="474">
        <f t="shared" si="3"/>
        <v>0</v>
      </c>
    </row>
    <row r="31" spans="1:10" ht="12.75">
      <c r="A31" s="417"/>
      <c r="B31" s="139"/>
      <c r="C31" s="121"/>
      <c r="D31" s="32"/>
      <c r="E31" s="165"/>
      <c r="F31" s="472">
        <f t="shared" si="0"/>
        <v>0</v>
      </c>
      <c r="G31" s="165"/>
      <c r="H31" s="472">
        <f t="shared" si="1"/>
        <v>0</v>
      </c>
      <c r="I31" s="473">
        <f t="shared" si="2"/>
        <v>0</v>
      </c>
      <c r="J31" s="474">
        <f t="shared" si="3"/>
        <v>0</v>
      </c>
    </row>
    <row r="32" spans="1:10" ht="12.75">
      <c r="A32" s="417"/>
      <c r="B32" s="139"/>
      <c r="C32" s="121"/>
      <c r="D32" s="32"/>
      <c r="E32" s="165"/>
      <c r="F32" s="472">
        <f t="shared" si="0"/>
        <v>0</v>
      </c>
      <c r="G32" s="165"/>
      <c r="H32" s="472">
        <f t="shared" si="1"/>
        <v>0</v>
      </c>
      <c r="I32" s="473">
        <f t="shared" si="2"/>
        <v>0</v>
      </c>
      <c r="J32" s="474">
        <f t="shared" si="3"/>
        <v>0</v>
      </c>
    </row>
    <row r="33" spans="1:10" ht="12.75">
      <c r="A33" s="417"/>
      <c r="B33" s="139"/>
      <c r="C33" s="121"/>
      <c r="D33" s="32"/>
      <c r="E33" s="165"/>
      <c r="F33" s="472">
        <f t="shared" si="0"/>
        <v>0</v>
      </c>
      <c r="G33" s="165"/>
      <c r="H33" s="472">
        <f t="shared" si="1"/>
        <v>0</v>
      </c>
      <c r="I33" s="473">
        <f t="shared" si="2"/>
        <v>0</v>
      </c>
      <c r="J33" s="474">
        <f t="shared" si="3"/>
        <v>0</v>
      </c>
    </row>
    <row r="34" spans="1:10" ht="12.75">
      <c r="A34" s="417"/>
      <c r="B34" s="139"/>
      <c r="C34" s="121"/>
      <c r="D34" s="32"/>
      <c r="E34" s="165"/>
      <c r="F34" s="472">
        <f t="shared" si="0"/>
        <v>0</v>
      </c>
      <c r="G34" s="165"/>
      <c r="H34" s="472">
        <f t="shared" si="1"/>
        <v>0</v>
      </c>
      <c r="I34" s="473">
        <f t="shared" si="2"/>
        <v>0</v>
      </c>
      <c r="J34" s="474">
        <f t="shared" si="3"/>
        <v>0</v>
      </c>
    </row>
    <row r="35" spans="1:10" ht="12.75">
      <c r="A35" s="417"/>
      <c r="B35" s="139"/>
      <c r="C35" s="121"/>
      <c r="D35" s="32"/>
      <c r="E35" s="165"/>
      <c r="F35" s="472">
        <f t="shared" si="0"/>
        <v>0</v>
      </c>
      <c r="G35" s="165"/>
      <c r="H35" s="472">
        <f t="shared" si="1"/>
        <v>0</v>
      </c>
      <c r="I35" s="473">
        <f t="shared" si="2"/>
        <v>0</v>
      </c>
      <c r="J35" s="474">
        <f t="shared" si="3"/>
        <v>0</v>
      </c>
    </row>
    <row r="36" spans="1:10" ht="12.75">
      <c r="A36" s="417"/>
      <c r="B36" s="139"/>
      <c r="C36" s="121"/>
      <c r="D36" s="32"/>
      <c r="E36" s="165"/>
      <c r="F36" s="472">
        <f t="shared" si="0"/>
        <v>0</v>
      </c>
      <c r="G36" s="165"/>
      <c r="H36" s="472">
        <f t="shared" si="1"/>
        <v>0</v>
      </c>
      <c r="I36" s="473">
        <f t="shared" si="2"/>
        <v>0</v>
      </c>
      <c r="J36" s="474">
        <f t="shared" si="3"/>
        <v>0</v>
      </c>
    </row>
    <row r="37" spans="1:10" ht="12.75">
      <c r="A37" s="417"/>
      <c r="B37" s="139"/>
      <c r="C37" s="121"/>
      <c r="D37" s="32"/>
      <c r="E37" s="165"/>
      <c r="F37" s="472">
        <f t="shared" si="0"/>
        <v>0</v>
      </c>
      <c r="G37" s="165"/>
      <c r="H37" s="472">
        <f t="shared" si="1"/>
        <v>0</v>
      </c>
      <c r="I37" s="473">
        <f t="shared" si="2"/>
        <v>0</v>
      </c>
      <c r="J37" s="474">
        <f t="shared" si="3"/>
        <v>0</v>
      </c>
    </row>
    <row r="38" spans="1:10" ht="12.75">
      <c r="A38" s="417"/>
      <c r="B38" s="139"/>
      <c r="C38" s="121"/>
      <c r="D38" s="32"/>
      <c r="E38" s="165"/>
      <c r="F38" s="472">
        <f t="shared" si="0"/>
        <v>0</v>
      </c>
      <c r="G38" s="165"/>
      <c r="H38" s="472">
        <f t="shared" si="1"/>
        <v>0</v>
      </c>
      <c r="I38" s="473">
        <f t="shared" si="2"/>
        <v>0</v>
      </c>
      <c r="J38" s="474">
        <f t="shared" si="3"/>
        <v>0</v>
      </c>
    </row>
    <row r="39" spans="1:10" ht="12.75">
      <c r="A39" s="417"/>
      <c r="B39" s="139"/>
      <c r="C39" s="121"/>
      <c r="D39" s="32"/>
      <c r="E39" s="165"/>
      <c r="F39" s="472">
        <f t="shared" si="0"/>
        <v>0</v>
      </c>
      <c r="G39" s="165"/>
      <c r="H39" s="472">
        <f t="shared" si="1"/>
        <v>0</v>
      </c>
      <c r="I39" s="473">
        <f t="shared" si="2"/>
        <v>0</v>
      </c>
      <c r="J39" s="474">
        <f t="shared" si="3"/>
        <v>0</v>
      </c>
    </row>
    <row r="40" spans="1:10" ht="12.75">
      <c r="A40" s="417"/>
      <c r="B40" s="139"/>
      <c r="C40" s="121"/>
      <c r="D40" s="32"/>
      <c r="E40" s="165"/>
      <c r="F40" s="472">
        <f t="shared" si="0"/>
        <v>0</v>
      </c>
      <c r="G40" s="165"/>
      <c r="H40" s="472">
        <f t="shared" si="1"/>
        <v>0</v>
      </c>
      <c r="I40" s="473">
        <f t="shared" si="2"/>
        <v>0</v>
      </c>
      <c r="J40" s="474">
        <f t="shared" si="3"/>
        <v>0</v>
      </c>
    </row>
    <row r="41" spans="1:10" ht="12.75">
      <c r="A41" s="417"/>
      <c r="B41" s="139"/>
      <c r="C41" s="121"/>
      <c r="D41" s="32"/>
      <c r="E41" s="165"/>
      <c r="F41" s="472">
        <f t="shared" si="0"/>
        <v>0</v>
      </c>
      <c r="G41" s="165"/>
      <c r="H41" s="472">
        <f t="shared" si="1"/>
        <v>0</v>
      </c>
      <c r="I41" s="473">
        <f t="shared" si="2"/>
        <v>0</v>
      </c>
      <c r="J41" s="474">
        <f t="shared" si="3"/>
        <v>0</v>
      </c>
    </row>
    <row r="42" spans="1:10" ht="12.75">
      <c r="A42" s="417"/>
      <c r="B42" s="139"/>
      <c r="C42" s="121"/>
      <c r="D42" s="32"/>
      <c r="E42" s="165"/>
      <c r="F42" s="472">
        <f t="shared" si="0"/>
        <v>0</v>
      </c>
      <c r="G42" s="165"/>
      <c r="H42" s="472">
        <f t="shared" si="1"/>
        <v>0</v>
      </c>
      <c r="I42" s="473">
        <f t="shared" si="2"/>
        <v>0</v>
      </c>
      <c r="J42" s="474">
        <f t="shared" si="3"/>
        <v>0</v>
      </c>
    </row>
    <row r="43" spans="1:10" ht="12.75">
      <c r="A43" s="417"/>
      <c r="B43" s="139"/>
      <c r="C43" s="121"/>
      <c r="D43" s="32"/>
      <c r="E43" s="165"/>
      <c r="F43" s="472">
        <f t="shared" si="0"/>
        <v>0</v>
      </c>
      <c r="G43" s="165"/>
      <c r="H43" s="472">
        <f t="shared" si="1"/>
        <v>0</v>
      </c>
      <c r="I43" s="473">
        <f t="shared" si="2"/>
        <v>0</v>
      </c>
      <c r="J43" s="474">
        <f t="shared" si="3"/>
        <v>0</v>
      </c>
    </row>
    <row r="44" spans="1:10" ht="12.75">
      <c r="A44" s="417"/>
      <c r="B44" s="139"/>
      <c r="C44" s="121"/>
      <c r="D44" s="32"/>
      <c r="E44" s="165"/>
      <c r="F44" s="472">
        <f t="shared" si="0"/>
        <v>0</v>
      </c>
      <c r="G44" s="165"/>
      <c r="H44" s="472">
        <f t="shared" si="1"/>
        <v>0</v>
      </c>
      <c r="I44" s="473">
        <f t="shared" si="2"/>
        <v>0</v>
      </c>
      <c r="J44" s="474">
        <f t="shared" si="3"/>
        <v>0</v>
      </c>
    </row>
    <row r="45" spans="1:10" ht="12.75">
      <c r="A45" s="417"/>
      <c r="B45" s="139"/>
      <c r="C45" s="121"/>
      <c r="D45" s="32"/>
      <c r="E45" s="165"/>
      <c r="F45" s="472">
        <f t="shared" si="0"/>
        <v>0</v>
      </c>
      <c r="G45" s="165"/>
      <c r="H45" s="472">
        <f t="shared" si="1"/>
        <v>0</v>
      </c>
      <c r="I45" s="473">
        <f t="shared" si="2"/>
        <v>0</v>
      </c>
      <c r="J45" s="474">
        <f t="shared" si="3"/>
        <v>0</v>
      </c>
    </row>
    <row r="46" spans="1:10" ht="12.75">
      <c r="A46" s="417"/>
      <c r="B46" s="139"/>
      <c r="C46" s="121"/>
      <c r="D46" s="32"/>
      <c r="E46" s="165"/>
      <c r="F46" s="472">
        <f t="shared" si="0"/>
        <v>0</v>
      </c>
      <c r="G46" s="165"/>
      <c r="H46" s="472">
        <f t="shared" si="1"/>
        <v>0</v>
      </c>
      <c r="I46" s="473">
        <f t="shared" si="2"/>
        <v>0</v>
      </c>
      <c r="J46" s="474">
        <f t="shared" si="3"/>
        <v>0</v>
      </c>
    </row>
    <row r="47" spans="1:10" ht="12.75">
      <c r="A47" s="417"/>
      <c r="B47" s="139"/>
      <c r="C47" s="121"/>
      <c r="D47" s="32"/>
      <c r="E47" s="165"/>
      <c r="F47" s="472">
        <f t="shared" si="0"/>
        <v>0</v>
      </c>
      <c r="G47" s="165"/>
      <c r="H47" s="472">
        <f t="shared" si="1"/>
        <v>0</v>
      </c>
      <c r="I47" s="473">
        <f t="shared" si="2"/>
        <v>0</v>
      </c>
      <c r="J47" s="474">
        <f t="shared" si="3"/>
        <v>0</v>
      </c>
    </row>
    <row r="48" spans="1:10" ht="12.75">
      <c r="A48" s="417"/>
      <c r="B48" s="139"/>
      <c r="C48" s="121"/>
      <c r="D48" s="32"/>
      <c r="E48" s="165"/>
      <c r="F48" s="472">
        <f t="shared" si="0"/>
        <v>0</v>
      </c>
      <c r="G48" s="165"/>
      <c r="H48" s="472">
        <f t="shared" si="1"/>
        <v>0</v>
      </c>
      <c r="I48" s="473">
        <f t="shared" si="2"/>
        <v>0</v>
      </c>
      <c r="J48" s="474">
        <f t="shared" si="3"/>
        <v>0</v>
      </c>
    </row>
    <row r="49" spans="1:10" ht="12.75">
      <c r="A49" s="417"/>
      <c r="B49" s="139"/>
      <c r="C49" s="121"/>
      <c r="D49" s="32"/>
      <c r="E49" s="165"/>
      <c r="F49" s="472">
        <f t="shared" si="0"/>
        <v>0</v>
      </c>
      <c r="G49" s="165"/>
      <c r="H49" s="472">
        <f t="shared" si="1"/>
        <v>0</v>
      </c>
      <c r="I49" s="473">
        <f t="shared" si="2"/>
        <v>0</v>
      </c>
      <c r="J49" s="474">
        <f t="shared" si="3"/>
        <v>0</v>
      </c>
    </row>
    <row r="50" spans="1:10" ht="12.75">
      <c r="A50" s="417"/>
      <c r="B50" s="139"/>
      <c r="C50" s="121"/>
      <c r="D50" s="32"/>
      <c r="E50" s="165"/>
      <c r="F50" s="472">
        <f t="shared" si="0"/>
        <v>0</v>
      </c>
      <c r="G50" s="165"/>
      <c r="H50" s="472">
        <f t="shared" si="1"/>
        <v>0</v>
      </c>
      <c r="I50" s="473">
        <f t="shared" si="2"/>
        <v>0</v>
      </c>
      <c r="J50" s="474">
        <f t="shared" si="3"/>
        <v>0</v>
      </c>
    </row>
    <row r="51" spans="1:10" ht="12.75">
      <c r="A51" s="417"/>
      <c r="B51" s="139"/>
      <c r="C51" s="121"/>
      <c r="D51" s="32"/>
      <c r="E51" s="165"/>
      <c r="F51" s="472">
        <f t="shared" si="0"/>
        <v>0</v>
      </c>
      <c r="G51" s="165"/>
      <c r="H51" s="472">
        <f t="shared" si="1"/>
        <v>0</v>
      </c>
      <c r="I51" s="473">
        <f t="shared" si="2"/>
        <v>0</v>
      </c>
      <c r="J51" s="474">
        <f t="shared" si="3"/>
        <v>0</v>
      </c>
    </row>
    <row r="52" spans="1:10" ht="12.75">
      <c r="A52" s="417"/>
      <c r="B52" s="139"/>
      <c r="C52" s="121"/>
      <c r="D52" s="32"/>
      <c r="E52" s="165"/>
      <c r="F52" s="472">
        <f t="shared" si="0"/>
        <v>0</v>
      </c>
      <c r="G52" s="165"/>
      <c r="H52" s="472">
        <f t="shared" si="1"/>
        <v>0</v>
      </c>
      <c r="I52" s="473">
        <f t="shared" si="2"/>
        <v>0</v>
      </c>
      <c r="J52" s="474">
        <f t="shared" si="3"/>
        <v>0</v>
      </c>
    </row>
    <row r="53" spans="1:10" ht="12.75">
      <c r="A53" s="417"/>
      <c r="B53" s="139"/>
      <c r="C53" s="121"/>
      <c r="D53" s="32"/>
      <c r="E53" s="165"/>
      <c r="F53" s="472">
        <f t="shared" si="0"/>
        <v>0</v>
      </c>
      <c r="G53" s="165"/>
      <c r="H53" s="472">
        <f t="shared" si="1"/>
        <v>0</v>
      </c>
      <c r="I53" s="473">
        <f t="shared" si="2"/>
        <v>0</v>
      </c>
      <c r="J53" s="474">
        <f t="shared" si="3"/>
        <v>0</v>
      </c>
    </row>
    <row r="54" spans="1:10" ht="13.5" thickBot="1">
      <c r="A54" s="433"/>
      <c r="B54" s="435"/>
      <c r="C54" s="475"/>
      <c r="D54" s="436"/>
      <c r="E54" s="476"/>
      <c r="F54" s="477"/>
      <c r="G54" s="476"/>
      <c r="H54" s="477"/>
      <c r="I54" s="478"/>
      <c r="J54" s="479"/>
    </row>
    <row r="55" spans="2:10" ht="12.75">
      <c r="B55" s="164"/>
      <c r="C55" s="121"/>
      <c r="D55" s="57"/>
      <c r="E55" s="165"/>
      <c r="F55" s="249"/>
      <c r="G55" s="166"/>
      <c r="H55" s="249"/>
      <c r="I55" s="250"/>
      <c r="J55" s="249"/>
    </row>
    <row r="56" spans="2:10" ht="12.75">
      <c r="B56" s="164"/>
      <c r="C56" s="121"/>
      <c r="D56" s="57"/>
      <c r="E56" s="165"/>
      <c r="F56" s="249"/>
      <c r="G56" s="166"/>
      <c r="H56" s="249"/>
      <c r="I56" s="250"/>
      <c r="J56" s="249"/>
    </row>
    <row r="57" spans="2:10" ht="12.75">
      <c r="B57" s="164"/>
      <c r="C57" s="121"/>
      <c r="D57" s="57"/>
      <c r="E57" s="165"/>
      <c r="F57" s="249"/>
      <c r="G57" s="166"/>
      <c r="H57" s="249"/>
      <c r="I57" s="250"/>
      <c r="J57" s="249"/>
    </row>
    <row r="58" spans="2:10" ht="12.75">
      <c r="B58" s="164"/>
      <c r="C58" s="121"/>
      <c r="D58" s="57"/>
      <c r="E58" s="165"/>
      <c r="F58" s="249"/>
      <c r="G58" s="166"/>
      <c r="H58" s="249"/>
      <c r="I58" s="250"/>
      <c r="J58" s="249"/>
    </row>
    <row r="59" spans="2:10" ht="12.75">
      <c r="B59" s="164"/>
      <c r="C59" s="121"/>
      <c r="D59" s="57"/>
      <c r="E59" s="165"/>
      <c r="F59" s="249"/>
      <c r="G59" s="166"/>
      <c r="H59" s="249"/>
      <c r="I59" s="250"/>
      <c r="J59" s="249"/>
    </row>
    <row r="60" spans="2:10" ht="12.75">
      <c r="B60" s="164"/>
      <c r="C60" s="121"/>
      <c r="D60" s="57"/>
      <c r="E60" s="165"/>
      <c r="F60" s="249"/>
      <c r="G60" s="166"/>
      <c r="H60" s="249"/>
      <c r="I60" s="250"/>
      <c r="J60" s="249"/>
    </row>
    <row r="61" spans="2:10" ht="12.75">
      <c r="B61" s="164"/>
      <c r="C61" s="121"/>
      <c r="D61" s="57"/>
      <c r="E61" s="165"/>
      <c r="F61" s="249"/>
      <c r="G61" s="166"/>
      <c r="H61" s="249"/>
      <c r="I61" s="250"/>
      <c r="J61" s="249"/>
    </row>
    <row r="62" spans="2:10" ht="12.75">
      <c r="B62" s="164"/>
      <c r="C62" s="121"/>
      <c r="D62" s="57"/>
      <c r="E62" s="165"/>
      <c r="F62" s="249"/>
      <c r="G62" s="166"/>
      <c r="H62" s="249"/>
      <c r="I62" s="250"/>
      <c r="J62" s="249"/>
    </row>
    <row r="63" spans="2:10" ht="12.75">
      <c r="B63" s="164"/>
      <c r="C63" s="121"/>
      <c r="D63" s="57"/>
      <c r="E63" s="165"/>
      <c r="F63" s="249"/>
      <c r="G63" s="166"/>
      <c r="H63" s="249"/>
      <c r="I63" s="250"/>
      <c r="J63" s="249"/>
    </row>
    <row r="64" spans="2:10" ht="12.75">
      <c r="B64" s="164"/>
      <c r="C64" s="121"/>
      <c r="D64" s="57"/>
      <c r="E64" s="165"/>
      <c r="F64" s="249"/>
      <c r="G64" s="166"/>
      <c r="H64" s="249"/>
      <c r="I64" s="250"/>
      <c r="J64" s="249"/>
    </row>
    <row r="65" spans="2:10" ht="12.75">
      <c r="B65" s="164"/>
      <c r="C65" s="121"/>
      <c r="D65" s="57"/>
      <c r="E65" s="165"/>
      <c r="F65" s="249"/>
      <c r="G65" s="166"/>
      <c r="H65" s="249"/>
      <c r="I65" s="250"/>
      <c r="J65" s="249"/>
    </row>
    <row r="66" spans="2:10" ht="12.75">
      <c r="B66" s="164"/>
      <c r="C66" s="121"/>
      <c r="D66" s="57"/>
      <c r="E66" s="165"/>
      <c r="F66" s="249"/>
      <c r="G66" s="166"/>
      <c r="H66" s="249"/>
      <c r="I66" s="250"/>
      <c r="J66" s="249"/>
    </row>
    <row r="67" spans="2:10" ht="12.75">
      <c r="B67" s="164"/>
      <c r="C67" s="121"/>
      <c r="D67" s="57"/>
      <c r="E67" s="165"/>
      <c r="F67" s="249"/>
      <c r="G67" s="166"/>
      <c r="H67" s="249"/>
      <c r="I67" s="250"/>
      <c r="J67" s="249"/>
    </row>
    <row r="68" spans="2:10" ht="12.75">
      <c r="B68" s="164"/>
      <c r="C68" s="121"/>
      <c r="D68" s="57"/>
      <c r="E68" s="165"/>
      <c r="F68" s="249"/>
      <c r="G68" s="166"/>
      <c r="H68" s="249"/>
      <c r="I68" s="250"/>
      <c r="J68" s="249"/>
    </row>
    <row r="69" spans="2:10" ht="12.75">
      <c r="B69" s="164"/>
      <c r="C69" s="121"/>
      <c r="D69" s="57"/>
      <c r="E69" s="165"/>
      <c r="F69" s="249"/>
      <c r="G69" s="166"/>
      <c r="H69" s="249"/>
      <c r="I69" s="250"/>
      <c r="J69" s="249"/>
    </row>
    <row r="70" spans="2:10" ht="12.75">
      <c r="B70" s="164"/>
      <c r="C70" s="121"/>
      <c r="D70" s="57"/>
      <c r="E70" s="165"/>
      <c r="F70" s="249"/>
      <c r="G70" s="166"/>
      <c r="H70" s="249"/>
      <c r="I70" s="250"/>
      <c r="J70" s="249"/>
    </row>
    <row r="71" spans="2:10" ht="12.75">
      <c r="B71" s="164"/>
      <c r="C71" s="121"/>
      <c r="D71" s="57"/>
      <c r="E71" s="165"/>
      <c r="F71" s="249"/>
      <c r="G71" s="166"/>
      <c r="H71" s="249"/>
      <c r="I71" s="250"/>
      <c r="J71" s="249"/>
    </row>
    <row r="72" spans="2:10" ht="12.75">
      <c r="B72" s="164"/>
      <c r="C72" s="121"/>
      <c r="D72" s="57"/>
      <c r="E72" s="165"/>
      <c r="F72" s="249"/>
      <c r="G72" s="166"/>
      <c r="H72" s="249"/>
      <c r="I72" s="250"/>
      <c r="J72" s="249"/>
    </row>
    <row r="73" spans="2:10" ht="12.75">
      <c r="B73" s="164"/>
      <c r="C73" s="121"/>
      <c r="D73" s="57"/>
      <c r="E73" s="165"/>
      <c r="F73" s="249"/>
      <c r="G73" s="166"/>
      <c r="H73" s="249"/>
      <c r="I73" s="250"/>
      <c r="J73" s="249"/>
    </row>
    <row r="74" spans="2:10" ht="12.75">
      <c r="B74" s="164"/>
      <c r="C74" s="121"/>
      <c r="D74" s="57"/>
      <c r="E74" s="165"/>
      <c r="F74" s="249"/>
      <c r="G74" s="166"/>
      <c r="H74" s="249"/>
      <c r="I74" s="250"/>
      <c r="J74" s="249"/>
    </row>
    <row r="75" spans="2:10" ht="12.75">
      <c r="B75" s="164"/>
      <c r="C75" s="121"/>
      <c r="D75" s="57"/>
      <c r="E75" s="165"/>
      <c r="F75" s="249"/>
      <c r="G75" s="166"/>
      <c r="H75" s="249"/>
      <c r="I75" s="250"/>
      <c r="J75" s="249"/>
    </row>
    <row r="76" spans="2:10" ht="12.75">
      <c r="B76" s="164"/>
      <c r="C76" s="121"/>
      <c r="D76" s="57"/>
      <c r="E76" s="165"/>
      <c r="F76" s="249"/>
      <c r="G76" s="166"/>
      <c r="H76" s="249"/>
      <c r="I76" s="250"/>
      <c r="J76" s="249"/>
    </row>
    <row r="77" spans="2:10" ht="12.75">
      <c r="B77" s="164"/>
      <c r="C77" s="121"/>
      <c r="D77" s="57"/>
      <c r="E77" s="165"/>
      <c r="F77" s="249"/>
      <c r="G77" s="166"/>
      <c r="H77" s="249"/>
      <c r="I77" s="250"/>
      <c r="J77" s="249"/>
    </row>
    <row r="78" spans="2:10" ht="12.75">
      <c r="B78" s="164"/>
      <c r="C78" s="121"/>
      <c r="D78" s="57"/>
      <c r="E78" s="165"/>
      <c r="F78" s="249"/>
      <c r="G78" s="166"/>
      <c r="H78" s="249"/>
      <c r="I78" s="250"/>
      <c r="J78" s="249"/>
    </row>
    <row r="79" spans="2:10" ht="12.75">
      <c r="B79" s="164"/>
      <c r="C79" s="121"/>
      <c r="D79" s="57"/>
      <c r="E79" s="165"/>
      <c r="F79" s="249"/>
      <c r="G79" s="166"/>
      <c r="H79" s="249"/>
      <c r="I79" s="250"/>
      <c r="J79" s="249"/>
    </row>
    <row r="80" spans="2:10" ht="12.75">
      <c r="B80" s="164"/>
      <c r="C80" s="121"/>
      <c r="D80" s="57"/>
      <c r="E80" s="165"/>
      <c r="F80" s="249"/>
      <c r="G80" s="166"/>
      <c r="H80" s="249"/>
      <c r="I80" s="250"/>
      <c r="J80" s="249"/>
    </row>
    <row r="81" spans="2:10" ht="12.75">
      <c r="B81" s="164"/>
      <c r="C81" s="121"/>
      <c r="D81" s="57"/>
      <c r="E81" s="165"/>
      <c r="F81" s="249"/>
      <c r="G81" s="166"/>
      <c r="H81" s="249"/>
      <c r="I81" s="250"/>
      <c r="J81" s="249"/>
    </row>
    <row r="82" spans="2:10" ht="12.75">
      <c r="B82" s="164"/>
      <c r="C82" s="121"/>
      <c r="D82" s="57"/>
      <c r="E82" s="165"/>
      <c r="F82" s="249"/>
      <c r="G82" s="166"/>
      <c r="H82" s="249"/>
      <c r="I82" s="250"/>
      <c r="J82" s="249"/>
    </row>
    <row r="83" spans="2:10" ht="12.75">
      <c r="B83" s="164"/>
      <c r="C83" s="121"/>
      <c r="D83" s="57"/>
      <c r="E83" s="165"/>
      <c r="F83" s="249"/>
      <c r="G83" s="166"/>
      <c r="H83" s="249"/>
      <c r="I83" s="250"/>
      <c r="J83" s="249"/>
    </row>
    <row r="84" spans="2:10" ht="12.75">
      <c r="B84" s="164"/>
      <c r="C84" s="121"/>
      <c r="D84" s="57"/>
      <c r="E84" s="165"/>
      <c r="F84" s="249"/>
      <c r="G84" s="166"/>
      <c r="H84" s="249"/>
      <c r="I84" s="250"/>
      <c r="J84" s="249"/>
    </row>
    <row r="85" spans="2:10" ht="12.75">
      <c r="B85" s="164"/>
      <c r="C85" s="121"/>
      <c r="D85" s="57"/>
      <c r="E85" s="165"/>
      <c r="F85" s="249"/>
      <c r="G85" s="166"/>
      <c r="H85" s="249"/>
      <c r="I85" s="250"/>
      <c r="J85" s="249"/>
    </row>
    <row r="86" spans="2:10" ht="12.75">
      <c r="B86" s="164"/>
      <c r="C86" s="121"/>
      <c r="D86" s="57"/>
      <c r="E86" s="165"/>
      <c r="F86" s="249"/>
      <c r="G86" s="166"/>
      <c r="H86" s="249"/>
      <c r="I86" s="250"/>
      <c r="J86" s="249"/>
    </row>
    <row r="87" spans="2:10" ht="12.75">
      <c r="B87" s="164"/>
      <c r="C87" s="121"/>
      <c r="D87" s="57"/>
      <c r="E87" s="165"/>
      <c r="F87" s="249"/>
      <c r="G87" s="166"/>
      <c r="H87" s="249"/>
      <c r="I87" s="250"/>
      <c r="J87" s="249"/>
    </row>
    <row r="88" spans="2:10" ht="12.75">
      <c r="B88" s="164"/>
      <c r="C88" s="121"/>
      <c r="D88" s="57"/>
      <c r="E88" s="165"/>
      <c r="F88" s="249"/>
      <c r="G88" s="166"/>
      <c r="H88" s="249"/>
      <c r="I88" s="250"/>
      <c r="J88" s="249"/>
    </row>
    <row r="89" spans="2:10" ht="12.75">
      <c r="B89" s="164"/>
      <c r="C89" s="121"/>
      <c r="D89" s="57"/>
      <c r="E89" s="165"/>
      <c r="F89" s="249"/>
      <c r="G89" s="166"/>
      <c r="H89" s="249"/>
      <c r="I89" s="250"/>
      <c r="J89" s="249"/>
    </row>
    <row r="90" spans="2:10" ht="12.75">
      <c r="B90" s="164"/>
      <c r="C90" s="121"/>
      <c r="D90" s="57"/>
      <c r="E90" s="165"/>
      <c r="F90" s="249"/>
      <c r="G90" s="166"/>
      <c r="H90" s="249"/>
      <c r="I90" s="250"/>
      <c r="J90" s="249"/>
    </row>
    <row r="91" spans="2:10" ht="12.75">
      <c r="B91" s="164"/>
      <c r="C91" s="121"/>
      <c r="D91" s="57"/>
      <c r="E91" s="165"/>
      <c r="F91" s="249"/>
      <c r="G91" s="166"/>
      <c r="H91" s="249"/>
      <c r="I91" s="250"/>
      <c r="J91" s="249"/>
    </row>
    <row r="92" spans="2:10" ht="12.75">
      <c r="B92" s="164"/>
      <c r="C92" s="121"/>
      <c r="D92" s="57"/>
      <c r="E92" s="165"/>
      <c r="F92" s="249"/>
      <c r="G92" s="166"/>
      <c r="H92" s="249"/>
      <c r="I92" s="250"/>
      <c r="J92" s="249"/>
    </row>
    <row r="93" spans="2:10" ht="12.75">
      <c r="B93" s="164"/>
      <c r="C93" s="121"/>
      <c r="D93" s="57"/>
      <c r="E93" s="165"/>
      <c r="F93" s="249"/>
      <c r="G93" s="166"/>
      <c r="H93" s="249"/>
      <c r="I93" s="250"/>
      <c r="J93" s="249"/>
    </row>
    <row r="94" spans="2:10" ht="12.75">
      <c r="B94" s="164"/>
      <c r="C94" s="121"/>
      <c r="D94" s="57"/>
      <c r="E94" s="165"/>
      <c r="F94" s="249"/>
      <c r="G94" s="166"/>
      <c r="H94" s="249"/>
      <c r="I94" s="250"/>
      <c r="J94" s="249"/>
    </row>
    <row r="95" spans="2:10" ht="12.75">
      <c r="B95" s="164"/>
      <c r="C95" s="121"/>
      <c r="D95" s="57"/>
      <c r="E95" s="165"/>
      <c r="F95" s="249"/>
      <c r="G95" s="166"/>
      <c r="H95" s="249"/>
      <c r="I95" s="250"/>
      <c r="J95" s="249"/>
    </row>
    <row r="96" spans="2:10" ht="12.75">
      <c r="B96" s="164"/>
      <c r="C96" s="121"/>
      <c r="D96" s="57"/>
      <c r="E96" s="165"/>
      <c r="F96" s="249"/>
      <c r="G96" s="166"/>
      <c r="H96" s="249"/>
      <c r="I96" s="250"/>
      <c r="J96" s="249"/>
    </row>
    <row r="97" spans="2:10" ht="12.75">
      <c r="B97" s="164"/>
      <c r="C97" s="121"/>
      <c r="D97" s="57"/>
      <c r="E97" s="165"/>
      <c r="F97" s="249"/>
      <c r="G97" s="166"/>
      <c r="H97" s="249"/>
      <c r="I97" s="250"/>
      <c r="J97" s="249"/>
    </row>
    <row r="98" spans="2:10" ht="12.75">
      <c r="B98" s="164"/>
      <c r="C98" s="121"/>
      <c r="D98" s="57"/>
      <c r="E98" s="165"/>
      <c r="F98" s="249"/>
      <c r="G98" s="166"/>
      <c r="H98" s="249"/>
      <c r="I98" s="250"/>
      <c r="J98" s="249"/>
    </row>
    <row r="99" spans="2:10" ht="12.75">
      <c r="B99" s="164"/>
      <c r="C99" s="121"/>
      <c r="D99" s="57"/>
      <c r="E99" s="165"/>
      <c r="F99" s="249"/>
      <c r="G99" s="166"/>
      <c r="H99" s="249"/>
      <c r="I99" s="250"/>
      <c r="J99" s="249"/>
    </row>
    <row r="100" spans="2:10" ht="12.75">
      <c r="B100" s="164"/>
      <c r="C100" s="121"/>
      <c r="D100" s="57"/>
      <c r="E100" s="165"/>
      <c r="F100" s="249"/>
      <c r="G100" s="166"/>
      <c r="H100" s="249"/>
      <c r="I100" s="250"/>
      <c r="J100" s="249"/>
    </row>
    <row r="101" spans="2:10" ht="12.75">
      <c r="B101" s="164"/>
      <c r="C101" s="121"/>
      <c r="D101" s="57"/>
      <c r="E101" s="165"/>
      <c r="F101" s="249"/>
      <c r="G101" s="166"/>
      <c r="H101" s="249"/>
      <c r="I101" s="250"/>
      <c r="J101" s="249"/>
    </row>
    <row r="102" spans="2:10" ht="12.75">
      <c r="B102" s="164"/>
      <c r="C102" s="121"/>
      <c r="D102" s="57"/>
      <c r="E102" s="165"/>
      <c r="F102" s="249"/>
      <c r="G102" s="166"/>
      <c r="H102" s="249"/>
      <c r="I102" s="250"/>
      <c r="J102" s="249"/>
    </row>
    <row r="103" spans="2:10" ht="12.75">
      <c r="B103" s="164"/>
      <c r="C103" s="121"/>
      <c r="D103" s="57"/>
      <c r="E103" s="165"/>
      <c r="F103" s="249"/>
      <c r="G103" s="166"/>
      <c r="H103" s="249"/>
      <c r="I103" s="250"/>
      <c r="J103" s="249"/>
    </row>
    <row r="104" spans="2:10" ht="12.75">
      <c r="B104" s="164"/>
      <c r="C104" s="121"/>
      <c r="D104" s="57"/>
      <c r="E104" s="165"/>
      <c r="F104" s="249"/>
      <c r="G104" s="166"/>
      <c r="H104" s="249"/>
      <c r="I104" s="250"/>
      <c r="J104" s="249"/>
    </row>
    <row r="105" spans="2:10" ht="12.75">
      <c r="B105" s="164"/>
      <c r="C105" s="121"/>
      <c r="D105" s="57"/>
      <c r="E105" s="165"/>
      <c r="F105" s="249"/>
      <c r="G105" s="166"/>
      <c r="H105" s="249"/>
      <c r="I105" s="250"/>
      <c r="J105" s="249"/>
    </row>
    <row r="106" spans="2:10" ht="12.75">
      <c r="B106" s="164"/>
      <c r="C106" s="121"/>
      <c r="D106" s="57"/>
      <c r="E106" s="165"/>
      <c r="F106" s="249"/>
      <c r="G106" s="166"/>
      <c r="H106" s="249"/>
      <c r="I106" s="250"/>
      <c r="J106" s="249"/>
    </row>
    <row r="107" spans="2:10" ht="12.75">
      <c r="B107" s="164"/>
      <c r="C107" s="121"/>
      <c r="D107" s="57"/>
      <c r="E107" s="165"/>
      <c r="F107" s="249"/>
      <c r="G107" s="166"/>
      <c r="H107" s="249"/>
      <c r="I107" s="250"/>
      <c r="J107" s="249"/>
    </row>
  </sheetData>
  <sheetProtection/>
  <mergeCells count="6">
    <mergeCell ref="I9:J9"/>
    <mergeCell ref="B2:I2"/>
    <mergeCell ref="G10:H10"/>
    <mergeCell ref="C4:D4"/>
    <mergeCell ref="E9:F9"/>
    <mergeCell ref="G9:H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120" verticalDpi="12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9"/>
  <dimension ref="B2:I12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4.7109375" style="0" customWidth="1"/>
    <col min="5" max="5" width="13.28125" style="0" bestFit="1" customWidth="1"/>
    <col min="7" max="7" width="10.57421875" style="0" customWidth="1"/>
    <col min="8" max="8" width="10.140625" style="0" bestFit="1" customWidth="1"/>
  </cols>
  <sheetData>
    <row r="1" ht="13.5" thickBot="1"/>
    <row r="2" spans="2:9" ht="12.75">
      <c r="B2" s="302"/>
      <c r="C2" s="303"/>
      <c r="D2" s="303"/>
      <c r="E2" s="303"/>
      <c r="F2" s="303"/>
      <c r="G2" s="303"/>
      <c r="H2" s="303"/>
      <c r="I2" s="304"/>
    </row>
    <row r="3" spans="2:9" ht="18">
      <c r="B3" s="246"/>
      <c r="C3" s="309" t="s">
        <v>511</v>
      </c>
      <c r="D3" s="857" t="str">
        <f>Cadastro!D6</f>
        <v>Empresa Modelo S/A</v>
      </c>
      <c r="E3" s="857"/>
      <c r="F3" s="857"/>
      <c r="G3" s="857"/>
      <c r="H3" s="1"/>
      <c r="I3" s="243"/>
    </row>
    <row r="4" spans="2:9" ht="12.75">
      <c r="B4" s="246"/>
      <c r="C4" s="1"/>
      <c r="D4" s="1"/>
      <c r="E4" s="1"/>
      <c r="F4" s="1"/>
      <c r="G4" s="1"/>
      <c r="H4" s="1"/>
      <c r="I4" s="243"/>
    </row>
    <row r="5" spans="2:9" ht="13.5" thickBot="1">
      <c r="B5" s="246"/>
      <c r="C5" s="1"/>
      <c r="D5" s="1"/>
      <c r="E5" s="1"/>
      <c r="F5" s="1"/>
      <c r="G5" s="1"/>
      <c r="H5" s="1"/>
      <c r="I5" s="243"/>
    </row>
    <row r="6" spans="2:9" ht="19.5" thickBot="1" thickTop="1">
      <c r="B6" s="246"/>
      <c r="C6" s="843" t="s">
        <v>672</v>
      </c>
      <c r="D6" s="844"/>
      <c r="E6" s="844"/>
      <c r="F6" s="844"/>
      <c r="G6" s="844"/>
      <c r="H6" s="844"/>
      <c r="I6" s="845"/>
    </row>
    <row r="7" spans="2:9" ht="13.5" thickTop="1">
      <c r="B7" s="246"/>
      <c r="C7" s="1"/>
      <c r="D7" s="1"/>
      <c r="E7" s="1"/>
      <c r="F7" s="1"/>
      <c r="G7" s="1"/>
      <c r="H7" s="1"/>
      <c r="I7" s="243"/>
    </row>
    <row r="8" spans="2:9" ht="12.75">
      <c r="B8" s="305"/>
      <c r="C8" s="846" t="s">
        <v>779</v>
      </c>
      <c r="D8" s="846"/>
      <c r="E8" s="846"/>
      <c r="F8" s="846"/>
      <c r="G8" s="846"/>
      <c r="H8" s="846"/>
      <c r="I8" s="847"/>
    </row>
    <row r="9" spans="2:9" ht="12.75">
      <c r="B9" s="246"/>
      <c r="C9" s="306"/>
      <c r="D9" s="1"/>
      <c r="E9" s="1"/>
      <c r="F9" s="1"/>
      <c r="G9" s="1"/>
      <c r="H9" s="1"/>
      <c r="I9" s="243"/>
    </row>
    <row r="10" spans="2:9" ht="12.75">
      <c r="B10" s="246"/>
      <c r="C10" s="306" t="s">
        <v>533</v>
      </c>
      <c r="D10" s="852" t="s">
        <v>876</v>
      </c>
      <c r="E10" s="852"/>
      <c r="F10" s="852"/>
      <c r="G10" s="852"/>
      <c r="H10" s="852"/>
      <c r="I10" s="856"/>
    </row>
    <row r="11" spans="2:9" ht="12.75">
      <c r="B11" s="246"/>
      <c r="C11" s="306" t="s">
        <v>1107</v>
      </c>
      <c r="D11" s="852" t="s">
        <v>877</v>
      </c>
      <c r="E11" s="852"/>
      <c r="F11" s="295" t="s">
        <v>32</v>
      </c>
      <c r="G11" s="307"/>
      <c r="H11" s="862">
        <v>255255255212</v>
      </c>
      <c r="I11" s="856"/>
    </row>
    <row r="12" spans="2:9" ht="12.75">
      <c r="B12" s="246"/>
      <c r="C12" s="306" t="s">
        <v>1101</v>
      </c>
      <c r="D12" s="854" t="s">
        <v>804</v>
      </c>
      <c r="E12" s="854"/>
      <c r="F12" s="854"/>
      <c r="G12" s="854"/>
      <c r="H12" s="854"/>
      <c r="I12" s="855"/>
    </row>
    <row r="13" spans="2:9" ht="12.75">
      <c r="B13" s="246"/>
      <c r="C13" s="306" t="s">
        <v>799</v>
      </c>
      <c r="D13" s="307">
        <v>12</v>
      </c>
      <c r="E13" s="306" t="s">
        <v>780</v>
      </c>
      <c r="F13" s="307" t="s">
        <v>800</v>
      </c>
      <c r="G13" s="295" t="s">
        <v>532</v>
      </c>
      <c r="H13" s="480">
        <v>37300</v>
      </c>
      <c r="I13" s="243"/>
    </row>
    <row r="14" spans="2:9" ht="12.75">
      <c r="B14" s="246"/>
      <c r="C14" s="306" t="s">
        <v>781</v>
      </c>
      <c r="D14" s="295" t="s">
        <v>782</v>
      </c>
      <c r="E14" s="26" t="s">
        <v>801</v>
      </c>
      <c r="F14" s="295" t="s">
        <v>783</v>
      </c>
      <c r="G14" s="26" t="s">
        <v>802</v>
      </c>
      <c r="H14" s="295" t="s">
        <v>784</v>
      </c>
      <c r="I14" s="481" t="s">
        <v>803</v>
      </c>
    </row>
    <row r="15" spans="2:9" ht="12.75">
      <c r="B15" s="246"/>
      <c r="C15" s="306"/>
      <c r="D15" s="1"/>
      <c r="E15" s="1"/>
      <c r="F15" s="1"/>
      <c r="G15" s="1"/>
      <c r="H15" s="1"/>
      <c r="I15" s="243"/>
    </row>
    <row r="16" spans="2:9" ht="13.5" thickBot="1">
      <c r="B16" s="246"/>
      <c r="C16" s="846" t="s">
        <v>785</v>
      </c>
      <c r="D16" s="846"/>
      <c r="E16" s="846"/>
      <c r="F16" s="846"/>
      <c r="G16" s="846"/>
      <c r="H16" s="846"/>
      <c r="I16" s="847"/>
    </row>
    <row r="17" spans="2:9" ht="13.5" thickTop="1">
      <c r="B17" s="246"/>
      <c r="C17" s="848" t="s">
        <v>806</v>
      </c>
      <c r="D17" s="849"/>
      <c r="E17" s="849"/>
      <c r="F17" s="849"/>
      <c r="G17" s="849"/>
      <c r="H17" s="849"/>
      <c r="I17" s="850"/>
    </row>
    <row r="18" spans="2:9" ht="12.75">
      <c r="B18" s="246"/>
      <c r="C18" s="851" t="s">
        <v>807</v>
      </c>
      <c r="D18" s="852"/>
      <c r="E18" s="852"/>
      <c r="F18" s="852"/>
      <c r="G18" s="852"/>
      <c r="H18" s="852"/>
      <c r="I18" s="853"/>
    </row>
    <row r="19" spans="2:9" ht="12.75">
      <c r="B19" s="246"/>
      <c r="C19" s="851"/>
      <c r="D19" s="852"/>
      <c r="E19" s="852"/>
      <c r="F19" s="852"/>
      <c r="G19" s="852"/>
      <c r="H19" s="852"/>
      <c r="I19" s="853"/>
    </row>
    <row r="20" spans="2:9" ht="12.75">
      <c r="B20" s="246"/>
      <c r="C20" s="851" t="s">
        <v>808</v>
      </c>
      <c r="D20" s="852"/>
      <c r="E20" s="852"/>
      <c r="F20" s="852"/>
      <c r="G20" s="852"/>
      <c r="H20" s="852"/>
      <c r="I20" s="853"/>
    </row>
    <row r="21" spans="2:9" ht="12.75">
      <c r="B21" s="246"/>
      <c r="C21" s="851"/>
      <c r="D21" s="852"/>
      <c r="E21" s="852"/>
      <c r="F21" s="852"/>
      <c r="G21" s="852"/>
      <c r="H21" s="852"/>
      <c r="I21" s="853"/>
    </row>
    <row r="22" spans="2:9" ht="12.75">
      <c r="B22" s="246"/>
      <c r="C22" s="851" t="s">
        <v>809</v>
      </c>
      <c r="D22" s="852"/>
      <c r="E22" s="852"/>
      <c r="F22" s="852"/>
      <c r="G22" s="852"/>
      <c r="H22" s="852"/>
      <c r="I22" s="853"/>
    </row>
    <row r="23" spans="2:9" ht="12.75">
      <c r="B23" s="246"/>
      <c r="C23" s="851"/>
      <c r="D23" s="852"/>
      <c r="E23" s="852"/>
      <c r="F23" s="852"/>
      <c r="G23" s="852"/>
      <c r="H23" s="852"/>
      <c r="I23" s="853"/>
    </row>
    <row r="24" spans="2:9" ht="13.5" thickBot="1">
      <c r="B24" s="246"/>
      <c r="C24" s="863"/>
      <c r="D24" s="864"/>
      <c r="E24" s="864"/>
      <c r="F24" s="864"/>
      <c r="G24" s="864"/>
      <c r="H24" s="864"/>
      <c r="I24" s="865"/>
    </row>
    <row r="25" spans="2:9" ht="13.5" thickTop="1">
      <c r="B25" s="246"/>
      <c r="C25" s="846" t="s">
        <v>786</v>
      </c>
      <c r="D25" s="846"/>
      <c r="E25" s="846"/>
      <c r="F25" s="846"/>
      <c r="G25" s="846"/>
      <c r="H25" s="846"/>
      <c r="I25" s="847"/>
    </row>
    <row r="26" spans="2:9" ht="12.75">
      <c r="B26" s="246"/>
      <c r="C26" s="330" t="s">
        <v>787</v>
      </c>
      <c r="D26" s="38" t="s">
        <v>797</v>
      </c>
      <c r="E26" s="24">
        <v>12000</v>
      </c>
      <c r="F26" s="860" t="s">
        <v>805</v>
      </c>
      <c r="G26" s="860"/>
      <c r="H26" s="860"/>
      <c r="I26" s="861"/>
    </row>
    <row r="27" spans="2:9" ht="12.75">
      <c r="B27" s="246"/>
      <c r="C27" s="330" t="s">
        <v>788</v>
      </c>
      <c r="D27" s="38" t="s">
        <v>797</v>
      </c>
      <c r="E27" s="24">
        <v>1200</v>
      </c>
      <c r="F27" s="860"/>
      <c r="G27" s="860"/>
      <c r="H27" s="860"/>
      <c r="I27" s="861"/>
    </row>
    <row r="28" spans="2:9" ht="12.75">
      <c r="B28" s="246"/>
      <c r="C28" s="330" t="s">
        <v>789</v>
      </c>
      <c r="D28" s="38" t="s">
        <v>797</v>
      </c>
      <c r="E28" s="24">
        <v>125</v>
      </c>
      <c r="F28" s="858"/>
      <c r="G28" s="858"/>
      <c r="H28" s="858"/>
      <c r="I28" s="859"/>
    </row>
    <row r="29" spans="2:9" ht="12.75">
      <c r="B29" s="246"/>
      <c r="C29" s="330" t="s">
        <v>790</v>
      </c>
      <c r="D29" s="38" t="s">
        <v>797</v>
      </c>
      <c r="E29" s="24">
        <v>50</v>
      </c>
      <c r="F29" s="858"/>
      <c r="G29" s="858"/>
      <c r="H29" s="858"/>
      <c r="I29" s="859"/>
    </row>
    <row r="30" spans="2:9" ht="12.75">
      <c r="B30" s="246"/>
      <c r="C30" s="330" t="s">
        <v>791</v>
      </c>
      <c r="D30" s="38" t="s">
        <v>798</v>
      </c>
      <c r="E30" s="308">
        <f>SUM(E26:E29)</f>
        <v>13375</v>
      </c>
      <c r="F30" s="858"/>
      <c r="G30" s="858"/>
      <c r="H30" s="858"/>
      <c r="I30" s="859"/>
    </row>
    <row r="31" spans="2:9" ht="12.75">
      <c r="B31" s="246"/>
      <c r="C31" s="330" t="s">
        <v>792</v>
      </c>
      <c r="D31" s="38" t="s">
        <v>797</v>
      </c>
      <c r="E31" s="24">
        <v>45</v>
      </c>
      <c r="F31" s="858"/>
      <c r="G31" s="858"/>
      <c r="H31" s="858"/>
      <c r="I31" s="859"/>
    </row>
    <row r="32" spans="2:9" ht="12.75">
      <c r="B32" s="246"/>
      <c r="C32" s="330" t="s">
        <v>792</v>
      </c>
      <c r="D32" s="38" t="s">
        <v>797</v>
      </c>
      <c r="E32" s="24">
        <v>47</v>
      </c>
      <c r="F32" s="858"/>
      <c r="G32" s="858"/>
      <c r="H32" s="858"/>
      <c r="I32" s="859"/>
    </row>
    <row r="33" spans="2:9" ht="12.75">
      <c r="B33" s="246"/>
      <c r="C33" s="330" t="s">
        <v>792</v>
      </c>
      <c r="D33" s="38" t="s">
        <v>797</v>
      </c>
      <c r="E33" s="24">
        <v>42</v>
      </c>
      <c r="F33" s="858"/>
      <c r="G33" s="858"/>
      <c r="H33" s="858"/>
      <c r="I33" s="859"/>
    </row>
    <row r="34" spans="2:9" ht="12.75">
      <c r="B34" s="246"/>
      <c r="C34" s="330" t="s">
        <v>793</v>
      </c>
      <c r="D34" s="38" t="s">
        <v>798</v>
      </c>
      <c r="E34" s="308">
        <f>SUM(E30:E33)</f>
        <v>13509</v>
      </c>
      <c r="F34" s="858"/>
      <c r="G34" s="858"/>
      <c r="H34" s="858"/>
      <c r="I34" s="859"/>
    </row>
    <row r="35" spans="2:9" ht="12.75">
      <c r="B35" s="246"/>
      <c r="C35" s="330" t="s">
        <v>794</v>
      </c>
      <c r="D35" s="38" t="s">
        <v>244</v>
      </c>
      <c r="E35" s="24">
        <v>420</v>
      </c>
      <c r="F35" s="858"/>
      <c r="G35" s="858"/>
      <c r="H35" s="858"/>
      <c r="I35" s="859"/>
    </row>
    <row r="36" spans="2:9" ht="12.75">
      <c r="B36" s="246"/>
      <c r="C36" s="330" t="s">
        <v>795</v>
      </c>
      <c r="D36" s="38" t="s">
        <v>797</v>
      </c>
      <c r="E36" s="24">
        <v>102</v>
      </c>
      <c r="F36" s="858"/>
      <c r="G36" s="858"/>
      <c r="H36" s="858"/>
      <c r="I36" s="859"/>
    </row>
    <row r="37" spans="2:9" ht="12.75">
      <c r="B37" s="246"/>
      <c r="C37" s="330" t="s">
        <v>796</v>
      </c>
      <c r="D37" s="38" t="s">
        <v>798</v>
      </c>
      <c r="E37" s="308">
        <f>E34-E35+E36</f>
        <v>13191</v>
      </c>
      <c r="F37" s="858"/>
      <c r="G37" s="858"/>
      <c r="H37" s="858"/>
      <c r="I37" s="859"/>
    </row>
    <row r="38" spans="2:9" ht="13.5" thickBot="1">
      <c r="B38" s="247"/>
      <c r="C38" s="251"/>
      <c r="D38" s="251"/>
      <c r="E38" s="251"/>
      <c r="F38" s="251"/>
      <c r="G38" s="251"/>
      <c r="H38" s="251"/>
      <c r="I38" s="287"/>
    </row>
    <row r="103" ht="12.75">
      <c r="C103" s="121"/>
    </row>
    <row r="104" ht="12.75">
      <c r="C104" s="121"/>
    </row>
    <row r="105" ht="12.75">
      <c r="C105" s="121"/>
    </row>
    <row r="106" ht="12.75">
      <c r="C106" s="121"/>
    </row>
    <row r="107" ht="12.75">
      <c r="C107" s="121"/>
    </row>
    <row r="108" ht="12.75">
      <c r="C108" s="121"/>
    </row>
    <row r="109" ht="12.75">
      <c r="C109" s="121"/>
    </row>
    <row r="110" ht="12.75">
      <c r="C110" s="121"/>
    </row>
    <row r="111" ht="12.75">
      <c r="C111" s="121"/>
    </row>
    <row r="112" ht="12.75">
      <c r="C112" s="121"/>
    </row>
    <row r="113" ht="12.75">
      <c r="C113" s="121"/>
    </row>
    <row r="115" ht="12.75">
      <c r="C115" s="121"/>
    </row>
    <row r="116" ht="12.75">
      <c r="C116" s="121"/>
    </row>
    <row r="117" ht="12.75">
      <c r="C117" s="121"/>
    </row>
    <row r="118" ht="12.75">
      <c r="C118" s="121"/>
    </row>
    <row r="119" ht="12.75">
      <c r="C119" s="121"/>
    </row>
    <row r="120" ht="12.75">
      <c r="C120" s="121"/>
    </row>
    <row r="121" ht="12.75">
      <c r="C121" s="121"/>
    </row>
    <row r="122" ht="12.75">
      <c r="C122" s="121"/>
    </row>
    <row r="123" ht="12.75">
      <c r="C123" s="121"/>
    </row>
    <row r="124" ht="12.75">
      <c r="C124" s="121"/>
    </row>
    <row r="125" ht="12.75">
      <c r="C125" s="121"/>
    </row>
    <row r="126" ht="12.75">
      <c r="C126" s="121"/>
    </row>
    <row r="127" ht="12.75">
      <c r="C127" s="121"/>
    </row>
    <row r="128" ht="12.75">
      <c r="C128" s="121"/>
    </row>
  </sheetData>
  <sheetProtection/>
  <mergeCells count="19">
    <mergeCell ref="D3:G3"/>
    <mergeCell ref="F28:I37"/>
    <mergeCell ref="F26:I27"/>
    <mergeCell ref="C8:I8"/>
    <mergeCell ref="D11:E11"/>
    <mergeCell ref="H11:I11"/>
    <mergeCell ref="C21:I21"/>
    <mergeCell ref="C22:I22"/>
    <mergeCell ref="C23:I23"/>
    <mergeCell ref="C24:I24"/>
    <mergeCell ref="C6:I6"/>
    <mergeCell ref="C25:I25"/>
    <mergeCell ref="C16:I16"/>
    <mergeCell ref="C17:I17"/>
    <mergeCell ref="C18:I18"/>
    <mergeCell ref="C19:I19"/>
    <mergeCell ref="C20:I20"/>
    <mergeCell ref="D12:I12"/>
    <mergeCell ref="D10:I10"/>
  </mergeCells>
  <printOptions/>
  <pageMargins left="0.787401575" right="0.787401575" top="0.984251969" bottom="0.984251969" header="0.492125985" footer="0.492125985"/>
  <pageSetup horizontalDpi="120" verticalDpi="12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29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8515625" style="0" customWidth="1"/>
    <col min="2" max="2" width="11.7109375" style="2" customWidth="1"/>
    <col min="3" max="3" width="53.00390625" style="0" customWidth="1"/>
  </cols>
  <sheetData>
    <row r="1" ht="13.5" thickBot="1"/>
    <row r="2" spans="2:8" ht="14.25" thickBot="1" thickTop="1">
      <c r="B2" s="866" t="s">
        <v>1232</v>
      </c>
      <c r="C2" s="867"/>
      <c r="D2" s="695"/>
      <c r="E2" s="695"/>
      <c r="F2" s="695"/>
      <c r="G2" s="695"/>
      <c r="H2" s="695"/>
    </row>
    <row r="3" ht="13.5" thickTop="1"/>
    <row r="4" ht="12.75">
      <c r="B4" s="5" t="s">
        <v>1234</v>
      </c>
    </row>
    <row r="5" ht="12.75">
      <c r="B5" s="5" t="s">
        <v>1233</v>
      </c>
    </row>
    <row r="6" ht="12.75">
      <c r="B6" s="5" t="s">
        <v>1235</v>
      </c>
    </row>
    <row r="7" ht="12.75">
      <c r="B7" s="5"/>
    </row>
    <row r="8" spans="2:3" ht="12.75">
      <c r="B8" s="694">
        <v>1</v>
      </c>
      <c r="C8" s="693" t="s">
        <v>1630</v>
      </c>
    </row>
    <row r="10" spans="2:9" ht="18">
      <c r="B10" s="692" t="s">
        <v>1236</v>
      </c>
      <c r="C10" s="296" t="s">
        <v>1049</v>
      </c>
      <c r="D10" s="296"/>
      <c r="H10" s="59"/>
      <c r="I10" s="288"/>
    </row>
    <row r="11" spans="8:9" ht="18">
      <c r="H11" s="59"/>
      <c r="I11" s="288"/>
    </row>
    <row r="12" spans="2:9" ht="12.75">
      <c r="B12" s="2" t="s">
        <v>1237</v>
      </c>
      <c r="C12" t="s">
        <v>1438</v>
      </c>
      <c r="H12" s="59"/>
      <c r="I12" s="289"/>
    </row>
    <row r="13" spans="8:9" ht="12.75">
      <c r="H13" s="59"/>
      <c r="I13" s="289"/>
    </row>
    <row r="14" spans="2:9" ht="12.75">
      <c r="B14" s="2" t="s">
        <v>1238</v>
      </c>
      <c r="C14" t="s">
        <v>1071</v>
      </c>
      <c r="H14" s="59"/>
      <c r="I14" s="290"/>
    </row>
    <row r="15" spans="2:9" ht="12.75">
      <c r="B15" s="2" t="s">
        <v>1239</v>
      </c>
      <c r="C15" t="s">
        <v>1439</v>
      </c>
      <c r="H15" s="59"/>
      <c r="I15" s="291"/>
    </row>
    <row r="16" spans="2:9" ht="12.75">
      <c r="B16" s="2" t="s">
        <v>1240</v>
      </c>
      <c r="C16" t="s">
        <v>50</v>
      </c>
      <c r="H16" s="59"/>
      <c r="I16" s="291"/>
    </row>
    <row r="17" spans="8:9" ht="12.75">
      <c r="H17" s="59"/>
      <c r="I17" s="291"/>
    </row>
    <row r="18" spans="2:9" ht="12.75">
      <c r="B18" s="2" t="s">
        <v>1241</v>
      </c>
      <c r="C18" t="s">
        <v>1440</v>
      </c>
      <c r="H18" s="59"/>
      <c r="I18" s="291"/>
    </row>
    <row r="19" spans="2:9" ht="12.75">
      <c r="B19" s="2" t="s">
        <v>1242</v>
      </c>
      <c r="C19" t="s">
        <v>1441</v>
      </c>
      <c r="H19" s="59"/>
      <c r="I19" s="291"/>
    </row>
    <row r="20" spans="2:9" ht="12.75">
      <c r="B20" s="2" t="s">
        <v>1243</v>
      </c>
      <c r="C20" t="s">
        <v>1442</v>
      </c>
      <c r="H20" s="59"/>
      <c r="I20" s="291"/>
    </row>
    <row r="21" spans="2:9" ht="12.75">
      <c r="B21" s="2" t="s">
        <v>1244</v>
      </c>
      <c r="C21" t="s">
        <v>1443</v>
      </c>
      <c r="H21" s="59"/>
      <c r="I21" s="291"/>
    </row>
    <row r="22" spans="8:9" ht="12.75">
      <c r="H22" s="59"/>
      <c r="I22" s="291"/>
    </row>
    <row r="23" spans="2:9" ht="12.75">
      <c r="B23" s="2" t="s">
        <v>1245</v>
      </c>
      <c r="C23" t="s">
        <v>1444</v>
      </c>
      <c r="H23" s="59"/>
      <c r="I23" s="291"/>
    </row>
    <row r="24" spans="2:9" ht="12.75">
      <c r="B24" s="2" t="s">
        <v>1246</v>
      </c>
      <c r="C24" t="s">
        <v>1445</v>
      </c>
      <c r="H24" s="59"/>
      <c r="I24" s="291"/>
    </row>
    <row r="25" spans="2:9" ht="12.75">
      <c r="B25" s="2" t="s">
        <v>1247</v>
      </c>
      <c r="C25" t="s">
        <v>1446</v>
      </c>
      <c r="H25" s="59"/>
      <c r="I25" s="291"/>
    </row>
    <row r="26" spans="2:9" ht="12.75">
      <c r="B26" s="2" t="s">
        <v>1248</v>
      </c>
      <c r="C26" t="s">
        <v>1447</v>
      </c>
      <c r="H26" s="59"/>
      <c r="I26" s="291"/>
    </row>
    <row r="27" spans="2:9" ht="12.75">
      <c r="B27" s="2" t="s">
        <v>1249</v>
      </c>
      <c r="C27" t="s">
        <v>1448</v>
      </c>
      <c r="H27" s="59"/>
      <c r="I27" s="290"/>
    </row>
    <row r="28" spans="8:9" ht="12.75">
      <c r="H28" s="59"/>
      <c r="I28" s="291"/>
    </row>
    <row r="29" spans="2:9" ht="12.75">
      <c r="B29" s="2" t="s">
        <v>1250</v>
      </c>
      <c r="C29" t="s">
        <v>1449</v>
      </c>
      <c r="H29" s="59"/>
      <c r="I29" s="291"/>
    </row>
    <row r="30" spans="2:3" ht="12.75">
      <c r="B30" s="2" t="s">
        <v>1251</v>
      </c>
      <c r="C30" t="s">
        <v>1450</v>
      </c>
    </row>
    <row r="31" spans="2:3" ht="12.75">
      <c r="B31" s="2" t="s">
        <v>1252</v>
      </c>
      <c r="C31" t="s">
        <v>1451</v>
      </c>
    </row>
    <row r="32" spans="2:3" ht="12.75">
      <c r="B32" s="2" t="s">
        <v>1253</v>
      </c>
      <c r="C32" t="s">
        <v>1452</v>
      </c>
    </row>
    <row r="33" spans="2:3" ht="12.75">
      <c r="B33" s="2" t="s">
        <v>1254</v>
      </c>
      <c r="C33" t="s">
        <v>1453</v>
      </c>
    </row>
    <row r="34" spans="2:3" ht="12.75">
      <c r="B34" s="2" t="s">
        <v>1255</v>
      </c>
      <c r="C34" t="s">
        <v>1454</v>
      </c>
    </row>
    <row r="36" spans="2:3" ht="12.75">
      <c r="B36" s="2" t="s">
        <v>1256</v>
      </c>
      <c r="C36" t="s">
        <v>815</v>
      </c>
    </row>
    <row r="38" spans="2:3" ht="12.75">
      <c r="B38" s="2" t="s">
        <v>1257</v>
      </c>
      <c r="C38" t="s">
        <v>1455</v>
      </c>
    </row>
    <row r="39" spans="2:3" ht="12.75">
      <c r="B39" s="2" t="s">
        <v>1258</v>
      </c>
      <c r="C39" t="s">
        <v>1456</v>
      </c>
    </row>
    <row r="40" spans="2:3" ht="12.75">
      <c r="B40" s="2" t="s">
        <v>1259</v>
      </c>
      <c r="C40" t="s">
        <v>1457</v>
      </c>
    </row>
    <row r="41" spans="2:3" ht="12.75">
      <c r="B41" s="2" t="s">
        <v>1260</v>
      </c>
      <c r="C41" t="s">
        <v>1458</v>
      </c>
    </row>
    <row r="43" spans="2:3" ht="12.75">
      <c r="B43" s="2" t="s">
        <v>1261</v>
      </c>
      <c r="C43" t="s">
        <v>1459</v>
      </c>
    </row>
    <row r="44" spans="2:3" ht="12.75">
      <c r="B44" s="2" t="s">
        <v>1262</v>
      </c>
      <c r="C44" t="s">
        <v>1460</v>
      </c>
    </row>
    <row r="45" spans="2:3" ht="12.75">
      <c r="B45" s="2" t="s">
        <v>1263</v>
      </c>
      <c r="C45" t="s">
        <v>1461</v>
      </c>
    </row>
    <row r="46" spans="2:3" ht="12.75">
      <c r="B46" s="2" t="s">
        <v>1264</v>
      </c>
      <c r="C46" t="s">
        <v>1462</v>
      </c>
    </row>
    <row r="47" spans="2:3" ht="12.75">
      <c r="B47" s="2" t="s">
        <v>1265</v>
      </c>
      <c r="C47" t="s">
        <v>1463</v>
      </c>
    </row>
    <row r="49" spans="2:6" ht="12.75">
      <c r="B49" s="692" t="s">
        <v>1266</v>
      </c>
      <c r="C49" s="296" t="s">
        <v>1464</v>
      </c>
      <c r="D49" s="296"/>
      <c r="E49" s="296"/>
      <c r="F49" s="296"/>
    </row>
    <row r="51" spans="2:3" ht="12.75">
      <c r="B51" s="2" t="s">
        <v>1267</v>
      </c>
      <c r="C51" t="s">
        <v>1465</v>
      </c>
    </row>
    <row r="52" spans="2:3" ht="12.75">
      <c r="B52" s="2" t="s">
        <v>1268</v>
      </c>
      <c r="C52" t="s">
        <v>1466</v>
      </c>
    </row>
    <row r="53" spans="2:3" ht="12.75">
      <c r="B53" s="2" t="s">
        <v>1269</v>
      </c>
      <c r="C53" t="s">
        <v>1467</v>
      </c>
    </row>
    <row r="55" spans="2:3" ht="12.75">
      <c r="B55" s="2" t="s">
        <v>1270</v>
      </c>
      <c r="C55" t="s">
        <v>1468</v>
      </c>
    </row>
    <row r="57" spans="2:3" ht="12.75">
      <c r="B57" s="692" t="s">
        <v>1271</v>
      </c>
      <c r="C57" s="296" t="s">
        <v>1469</v>
      </c>
    </row>
    <row r="59" spans="2:3" ht="12.75">
      <c r="B59" s="2" t="s">
        <v>1272</v>
      </c>
      <c r="C59" t="s">
        <v>1470</v>
      </c>
    </row>
    <row r="61" spans="2:3" ht="12.75">
      <c r="B61" s="692" t="s">
        <v>1273</v>
      </c>
      <c r="C61" s="296" t="s">
        <v>1471</v>
      </c>
    </row>
    <row r="63" spans="2:3" ht="12.75">
      <c r="B63" s="2" t="s">
        <v>1274</v>
      </c>
      <c r="C63" t="s">
        <v>102</v>
      </c>
    </row>
    <row r="65" spans="2:3" ht="12.75">
      <c r="B65" s="2" t="s">
        <v>1275</v>
      </c>
      <c r="C65" t="s">
        <v>1472</v>
      </c>
    </row>
    <row r="67" spans="2:3" ht="12.75">
      <c r="B67" s="2" t="s">
        <v>1276</v>
      </c>
      <c r="C67" t="s">
        <v>1473</v>
      </c>
    </row>
    <row r="69" spans="2:3" ht="12.75">
      <c r="B69" s="2" t="s">
        <v>1277</v>
      </c>
      <c r="C69" t="s">
        <v>103</v>
      </c>
    </row>
    <row r="71" spans="2:3" ht="12.75">
      <c r="B71" s="2" t="s">
        <v>1278</v>
      </c>
      <c r="C71" t="s">
        <v>131</v>
      </c>
    </row>
    <row r="72" spans="2:3" ht="12.75">
      <c r="B72" s="2" t="s">
        <v>1279</v>
      </c>
      <c r="C72" t="s">
        <v>1474</v>
      </c>
    </row>
    <row r="74" spans="2:3" ht="12.75">
      <c r="B74" s="2" t="s">
        <v>1280</v>
      </c>
      <c r="C74" t="s">
        <v>1475</v>
      </c>
    </row>
    <row r="75" spans="2:3" ht="12.75">
      <c r="B75" s="2" t="s">
        <v>1281</v>
      </c>
      <c r="C75" t="s">
        <v>1476</v>
      </c>
    </row>
    <row r="77" spans="2:3" ht="12.75">
      <c r="B77" s="2" t="s">
        <v>1282</v>
      </c>
      <c r="C77" t="s">
        <v>1477</v>
      </c>
    </row>
    <row r="79" spans="2:3" ht="12.75">
      <c r="B79" s="2" t="s">
        <v>1283</v>
      </c>
      <c r="C79" t="s">
        <v>1478</v>
      </c>
    </row>
    <row r="80" spans="2:3" ht="12.75">
      <c r="B80" s="2" t="s">
        <v>1284</v>
      </c>
      <c r="C80" t="s">
        <v>1479</v>
      </c>
    </row>
    <row r="81" spans="2:3" ht="12.75">
      <c r="B81" s="2" t="s">
        <v>1285</v>
      </c>
      <c r="C81" t="s">
        <v>1480</v>
      </c>
    </row>
    <row r="83" spans="2:3" ht="12.75">
      <c r="B83" s="692" t="s">
        <v>1286</v>
      </c>
      <c r="C83" s="296" t="s">
        <v>1481</v>
      </c>
    </row>
    <row r="85" spans="2:3" ht="12.75">
      <c r="B85" s="2" t="s">
        <v>1287</v>
      </c>
      <c r="C85" t="s">
        <v>1482</v>
      </c>
    </row>
    <row r="86" spans="2:3" ht="12.75">
      <c r="B86" s="2" t="s">
        <v>1288</v>
      </c>
      <c r="C86" t="s">
        <v>1483</v>
      </c>
    </row>
    <row r="88" spans="2:3" ht="12.75">
      <c r="B88" s="696">
        <v>2</v>
      </c>
      <c r="C88" s="490" t="s">
        <v>1631</v>
      </c>
    </row>
    <row r="90" spans="2:3" ht="12.75">
      <c r="B90" s="692" t="s">
        <v>1289</v>
      </c>
      <c r="C90" s="296" t="s">
        <v>1052</v>
      </c>
    </row>
    <row r="92" spans="2:3" ht="12.75">
      <c r="B92" s="2" t="s">
        <v>1290</v>
      </c>
      <c r="C92" t="s">
        <v>1484</v>
      </c>
    </row>
    <row r="94" spans="2:3" ht="12.75">
      <c r="B94" s="2" t="s">
        <v>1291</v>
      </c>
      <c r="C94" t="s">
        <v>1485</v>
      </c>
    </row>
    <row r="96" spans="2:3" ht="12.75">
      <c r="B96" s="2" t="s">
        <v>1292</v>
      </c>
      <c r="C96" t="s">
        <v>1486</v>
      </c>
    </row>
    <row r="97" spans="2:3" ht="12.75">
      <c r="B97" s="2" t="s">
        <v>1293</v>
      </c>
      <c r="C97" t="s">
        <v>1117</v>
      </c>
    </row>
    <row r="98" spans="2:3" ht="12.75">
      <c r="B98" s="2" t="s">
        <v>1294</v>
      </c>
      <c r="C98" t="s">
        <v>1116</v>
      </c>
    </row>
    <row r="99" spans="2:3" ht="12.75">
      <c r="B99" s="2" t="s">
        <v>1295</v>
      </c>
      <c r="C99" t="s">
        <v>1118</v>
      </c>
    </row>
    <row r="100" spans="2:3" ht="12.75">
      <c r="B100" s="2" t="s">
        <v>1296</v>
      </c>
      <c r="C100" t="s">
        <v>1078</v>
      </c>
    </row>
    <row r="101" spans="2:3" ht="12.75">
      <c r="B101" s="2" t="s">
        <v>1297</v>
      </c>
      <c r="C101" t="s">
        <v>1077</v>
      </c>
    </row>
    <row r="102" spans="2:3" ht="12.75">
      <c r="B102" s="2" t="s">
        <v>1298</v>
      </c>
      <c r="C102" t="s">
        <v>1091</v>
      </c>
    </row>
    <row r="103" spans="2:3" ht="12.75">
      <c r="B103" s="2" t="s">
        <v>1299</v>
      </c>
      <c r="C103" t="s">
        <v>1487</v>
      </c>
    </row>
    <row r="105" spans="2:3" ht="12.75">
      <c r="B105" s="2" t="s">
        <v>1300</v>
      </c>
      <c r="C105" t="s">
        <v>1488</v>
      </c>
    </row>
    <row r="106" spans="2:3" ht="12.75">
      <c r="B106" s="2" t="s">
        <v>1301</v>
      </c>
      <c r="C106" t="s">
        <v>321</v>
      </c>
    </row>
    <row r="107" spans="2:3" ht="12.75">
      <c r="B107" s="2" t="s">
        <v>1302</v>
      </c>
      <c r="C107" t="s">
        <v>1489</v>
      </c>
    </row>
    <row r="108" spans="2:3" ht="12.75">
      <c r="B108" s="2" t="s">
        <v>1303</v>
      </c>
      <c r="C108" t="s">
        <v>1490</v>
      </c>
    </row>
    <row r="109" spans="2:3" ht="12.75">
      <c r="B109" s="2" t="s">
        <v>1304</v>
      </c>
      <c r="C109" t="s">
        <v>311</v>
      </c>
    </row>
    <row r="110" spans="2:3" ht="12.75">
      <c r="B110" s="2" t="s">
        <v>1305</v>
      </c>
      <c r="C110" t="s">
        <v>763</v>
      </c>
    </row>
    <row r="111" spans="2:3" ht="12.75">
      <c r="B111" s="2" t="s">
        <v>1306</v>
      </c>
      <c r="C111" t="s">
        <v>303</v>
      </c>
    </row>
    <row r="112" spans="2:3" ht="12.75">
      <c r="B112" s="2" t="s">
        <v>1307</v>
      </c>
      <c r="C112" t="s">
        <v>578</v>
      </c>
    </row>
    <row r="113" spans="2:3" ht="12.75">
      <c r="B113" s="2" t="s">
        <v>1308</v>
      </c>
      <c r="C113" t="s">
        <v>1491</v>
      </c>
    </row>
    <row r="114" spans="2:3" ht="12.75">
      <c r="B114" s="2" t="s">
        <v>1309</v>
      </c>
      <c r="C114" t="s">
        <v>1492</v>
      </c>
    </row>
    <row r="116" spans="2:3" ht="12.75">
      <c r="B116" s="2" t="s">
        <v>1310</v>
      </c>
      <c r="C116" t="s">
        <v>1633</v>
      </c>
    </row>
    <row r="117" spans="2:3" ht="12.75">
      <c r="B117" s="2" t="s">
        <v>1311</v>
      </c>
      <c r="C117" t="s">
        <v>1493</v>
      </c>
    </row>
    <row r="118" spans="2:3" ht="12.75">
      <c r="B118" s="2" t="s">
        <v>1312</v>
      </c>
      <c r="C118" t="s">
        <v>1494</v>
      </c>
    </row>
    <row r="120" spans="2:3" ht="12.75">
      <c r="B120" s="692" t="s">
        <v>1313</v>
      </c>
      <c r="C120" s="296" t="s">
        <v>1495</v>
      </c>
    </row>
    <row r="122" spans="2:3" ht="12.75">
      <c r="B122" s="2" t="s">
        <v>1314</v>
      </c>
      <c r="C122" t="s">
        <v>1496</v>
      </c>
    </row>
    <row r="124" spans="2:3" ht="12.75">
      <c r="B124" s="2" t="s">
        <v>1315</v>
      </c>
      <c r="C124" t="s">
        <v>1497</v>
      </c>
    </row>
    <row r="126" spans="2:3" ht="12.75">
      <c r="B126" s="692" t="s">
        <v>1316</v>
      </c>
      <c r="C126" s="296" t="s">
        <v>1498</v>
      </c>
    </row>
    <row r="128" spans="2:3" ht="12.75">
      <c r="B128" s="2" t="s">
        <v>1317</v>
      </c>
      <c r="C128" t="s">
        <v>1499</v>
      </c>
    </row>
    <row r="130" spans="2:3" ht="12.75">
      <c r="B130" s="2" t="s">
        <v>1318</v>
      </c>
      <c r="C130" t="s">
        <v>1500</v>
      </c>
    </row>
    <row r="132" spans="2:3" ht="12.75">
      <c r="B132" s="2" t="s">
        <v>1319</v>
      </c>
      <c r="C132" t="s">
        <v>1442</v>
      </c>
    </row>
    <row r="134" spans="2:3" ht="12.75">
      <c r="B134" s="692" t="s">
        <v>1320</v>
      </c>
      <c r="C134" s="296" t="s">
        <v>1501</v>
      </c>
    </row>
    <row r="136" spans="2:3" ht="12.75">
      <c r="B136" s="2" t="s">
        <v>1321</v>
      </c>
      <c r="C136" t="s">
        <v>1502</v>
      </c>
    </row>
    <row r="138" spans="2:3" ht="12.75">
      <c r="B138" s="2" t="s">
        <v>1322</v>
      </c>
      <c r="C138" t="s">
        <v>1503</v>
      </c>
    </row>
    <row r="139" spans="2:3" ht="12.75">
      <c r="B139" s="2" t="s">
        <v>1323</v>
      </c>
      <c r="C139" t="s">
        <v>102</v>
      </c>
    </row>
    <row r="140" spans="2:3" ht="12.75">
      <c r="B140" s="2" t="s">
        <v>1324</v>
      </c>
      <c r="C140" t="s">
        <v>1504</v>
      </c>
    </row>
    <row r="142" spans="2:3" ht="12.75">
      <c r="B142" s="2" t="s">
        <v>1325</v>
      </c>
      <c r="C142" t="s">
        <v>1505</v>
      </c>
    </row>
    <row r="144" spans="2:3" ht="12.75">
      <c r="B144" s="2" t="s">
        <v>1326</v>
      </c>
      <c r="C144" t="s">
        <v>1506</v>
      </c>
    </row>
    <row r="145" spans="2:3" ht="12.75">
      <c r="B145" s="2" t="s">
        <v>1327</v>
      </c>
      <c r="C145" t="s">
        <v>1507</v>
      </c>
    </row>
    <row r="146" spans="2:3" ht="12.75">
      <c r="B146" s="2" t="s">
        <v>1328</v>
      </c>
      <c r="C146" t="s">
        <v>1508</v>
      </c>
    </row>
    <row r="147" spans="2:3" ht="12.75">
      <c r="B147" s="2" t="s">
        <v>1329</v>
      </c>
      <c r="C147" t="s">
        <v>1509</v>
      </c>
    </row>
    <row r="149" spans="2:3" ht="12.75">
      <c r="B149" s="696">
        <v>3</v>
      </c>
      <c r="C149" s="490" t="s">
        <v>377</v>
      </c>
    </row>
    <row r="151" spans="2:3" ht="12.75">
      <c r="B151" s="692">
        <v>3</v>
      </c>
      <c r="C151" s="296" t="s">
        <v>1632</v>
      </c>
    </row>
    <row r="152" spans="2:3" ht="12.75">
      <c r="B152" s="2" t="s">
        <v>1330</v>
      </c>
      <c r="C152" t="s">
        <v>1510</v>
      </c>
    </row>
    <row r="153" spans="2:3" ht="12.75">
      <c r="B153" s="2" t="s">
        <v>1331</v>
      </c>
      <c r="C153" t="s">
        <v>1511</v>
      </c>
    </row>
    <row r="154" spans="2:3" ht="12.75">
      <c r="B154" s="2" t="s">
        <v>1332</v>
      </c>
      <c r="C154" t="s">
        <v>1512</v>
      </c>
    </row>
    <row r="155" spans="2:3" ht="12.75">
      <c r="B155" s="2" t="s">
        <v>1388</v>
      </c>
      <c r="C155" t="s">
        <v>1513</v>
      </c>
    </row>
    <row r="156" spans="2:3" ht="12.75">
      <c r="B156" s="2" t="s">
        <v>1389</v>
      </c>
      <c r="C156" t="s">
        <v>1514</v>
      </c>
    </row>
    <row r="157" spans="2:3" ht="12.75">
      <c r="B157" s="2" t="s">
        <v>1390</v>
      </c>
      <c r="C157" t="s">
        <v>1515</v>
      </c>
    </row>
    <row r="158" spans="2:3" ht="12.75">
      <c r="B158" s="2" t="s">
        <v>1391</v>
      </c>
      <c r="C158" t="s">
        <v>1516</v>
      </c>
    </row>
    <row r="159" spans="2:3" ht="12.75">
      <c r="B159" s="2" t="s">
        <v>1392</v>
      </c>
      <c r="C159" t="s">
        <v>1517</v>
      </c>
    </row>
    <row r="160" spans="2:3" ht="12.75">
      <c r="B160" s="2" t="s">
        <v>1393</v>
      </c>
      <c r="C160" t="s">
        <v>1518</v>
      </c>
    </row>
    <row r="161" spans="2:3" ht="12.75">
      <c r="B161" s="2" t="s">
        <v>1394</v>
      </c>
      <c r="C161" t="s">
        <v>1519</v>
      </c>
    </row>
    <row r="162" spans="2:3" ht="12.75">
      <c r="B162" s="2" t="s">
        <v>1395</v>
      </c>
      <c r="C162" t="s">
        <v>1515</v>
      </c>
    </row>
    <row r="163" spans="2:3" ht="12.75">
      <c r="B163" s="2" t="s">
        <v>1396</v>
      </c>
      <c r="C163" t="s">
        <v>1516</v>
      </c>
    </row>
    <row r="164" spans="2:3" ht="12.75">
      <c r="B164" s="2" t="s">
        <v>1397</v>
      </c>
      <c r="C164" t="s">
        <v>1517</v>
      </c>
    </row>
    <row r="165" spans="2:3" ht="12.75">
      <c r="B165" s="2" t="s">
        <v>1398</v>
      </c>
      <c r="C165" t="s">
        <v>1518</v>
      </c>
    </row>
    <row r="166" spans="2:3" ht="12.75">
      <c r="B166" s="2" t="s">
        <v>1399</v>
      </c>
      <c r="C166" t="s">
        <v>1520</v>
      </c>
    </row>
    <row r="167" spans="2:3" ht="12.75">
      <c r="B167" s="2" t="s">
        <v>1400</v>
      </c>
      <c r="C167" t="s">
        <v>1521</v>
      </c>
    </row>
    <row r="169" spans="2:3" ht="12.75">
      <c r="B169" s="692" t="s">
        <v>1333</v>
      </c>
      <c r="C169" s="296" t="s">
        <v>1522</v>
      </c>
    </row>
    <row r="171" spans="2:3" ht="12.75">
      <c r="B171" s="692" t="s">
        <v>1334</v>
      </c>
      <c r="C171" s="296" t="s">
        <v>1442</v>
      </c>
    </row>
    <row r="173" spans="2:3" ht="12.75">
      <c r="B173" s="692" t="s">
        <v>1335</v>
      </c>
      <c r="C173" s="296" t="s">
        <v>1523</v>
      </c>
    </row>
    <row r="175" spans="2:3" ht="12.75">
      <c r="B175" s="692" t="s">
        <v>1336</v>
      </c>
      <c r="C175" s="296" t="s">
        <v>609</v>
      </c>
    </row>
    <row r="176" spans="2:3" ht="12.75">
      <c r="B176" s="2" t="s">
        <v>1337</v>
      </c>
      <c r="C176" t="s">
        <v>1524</v>
      </c>
    </row>
    <row r="177" spans="2:3" ht="12.75">
      <c r="B177" s="2" t="s">
        <v>1338</v>
      </c>
      <c r="C177" t="s">
        <v>1525</v>
      </c>
    </row>
    <row r="178" spans="2:3" ht="12.75">
      <c r="B178" s="2" t="s">
        <v>1339</v>
      </c>
      <c r="C178" t="s">
        <v>1526</v>
      </c>
    </row>
    <row r="179" spans="2:3" ht="12.75">
      <c r="B179" s="2" t="s">
        <v>1340</v>
      </c>
      <c r="C179" t="s">
        <v>292</v>
      </c>
    </row>
    <row r="180" spans="2:3" ht="12.75">
      <c r="B180" s="2" t="s">
        <v>1401</v>
      </c>
      <c r="C180" t="s">
        <v>1527</v>
      </c>
    </row>
    <row r="181" spans="2:3" ht="12.75">
      <c r="B181" s="2" t="s">
        <v>1402</v>
      </c>
      <c r="C181" t="s">
        <v>1528</v>
      </c>
    </row>
    <row r="182" spans="2:3" ht="12.75">
      <c r="B182" s="2" t="s">
        <v>1411</v>
      </c>
      <c r="C182" t="s">
        <v>1529</v>
      </c>
    </row>
    <row r="183" spans="2:3" ht="12.75">
      <c r="B183" s="2" t="s">
        <v>1412</v>
      </c>
      <c r="C183" t="s">
        <v>1530</v>
      </c>
    </row>
    <row r="184" spans="2:3" ht="12.75">
      <c r="B184" s="2" t="s">
        <v>1413</v>
      </c>
      <c r="C184" t="s">
        <v>1531</v>
      </c>
    </row>
    <row r="185" spans="2:3" ht="12.75">
      <c r="B185" s="2" t="s">
        <v>1414</v>
      </c>
      <c r="C185" t="s">
        <v>292</v>
      </c>
    </row>
    <row r="187" spans="2:3" ht="12.75">
      <c r="B187" s="692" t="s">
        <v>1341</v>
      </c>
      <c r="C187" s="296" t="s">
        <v>1499</v>
      </c>
    </row>
    <row r="188" spans="2:3" ht="12.75">
      <c r="B188" s="2" t="s">
        <v>1342</v>
      </c>
      <c r="C188" t="s">
        <v>1463</v>
      </c>
    </row>
    <row r="189" spans="2:3" ht="12.75">
      <c r="B189" s="2" t="s">
        <v>1343</v>
      </c>
      <c r="C189" t="s">
        <v>1532</v>
      </c>
    </row>
    <row r="190" spans="2:3" ht="12.75">
      <c r="B190" s="2" t="s">
        <v>1408</v>
      </c>
      <c r="C190" t="s">
        <v>1533</v>
      </c>
    </row>
    <row r="191" spans="2:3" ht="12.75">
      <c r="B191" s="2" t="s">
        <v>1409</v>
      </c>
      <c r="C191" t="s">
        <v>1534</v>
      </c>
    </row>
    <row r="192" spans="2:3" ht="12.75">
      <c r="B192" s="2" t="s">
        <v>1410</v>
      </c>
      <c r="C192" t="s">
        <v>1532</v>
      </c>
    </row>
    <row r="194" spans="2:3" ht="12.75">
      <c r="B194" s="692" t="s">
        <v>1344</v>
      </c>
      <c r="C194" s="296" t="s">
        <v>1535</v>
      </c>
    </row>
    <row r="195" spans="2:3" ht="12.75">
      <c r="B195" s="2" t="s">
        <v>1345</v>
      </c>
      <c r="C195" t="s">
        <v>1443</v>
      </c>
    </row>
    <row r="196" spans="2:3" ht="12.75">
      <c r="B196" s="2" t="s">
        <v>1403</v>
      </c>
      <c r="C196" t="s">
        <v>1536</v>
      </c>
    </row>
    <row r="197" spans="2:3" ht="12.75">
      <c r="B197" s="2" t="s">
        <v>1404</v>
      </c>
      <c r="C197" t="s">
        <v>1537</v>
      </c>
    </row>
    <row r="198" spans="2:3" ht="12.75">
      <c r="B198" s="2" t="s">
        <v>1405</v>
      </c>
      <c r="C198" t="s">
        <v>1538</v>
      </c>
    </row>
    <row r="199" spans="2:3" ht="12.75">
      <c r="B199" s="2" t="s">
        <v>1406</v>
      </c>
      <c r="C199" t="s">
        <v>1539</v>
      </c>
    </row>
    <row r="200" spans="2:3" ht="12.75">
      <c r="B200" s="2" t="s">
        <v>1407</v>
      </c>
      <c r="C200" t="s">
        <v>292</v>
      </c>
    </row>
    <row r="202" spans="2:3" ht="12.75">
      <c r="B202" s="692" t="s">
        <v>1344</v>
      </c>
      <c r="C202" s="296" t="s">
        <v>1540</v>
      </c>
    </row>
    <row r="203" spans="2:3" ht="12.75">
      <c r="B203" s="2" t="s">
        <v>1345</v>
      </c>
      <c r="C203" t="s">
        <v>1541</v>
      </c>
    </row>
    <row r="204" spans="2:3" ht="12.75">
      <c r="B204" s="2" t="s">
        <v>1403</v>
      </c>
      <c r="C204" t="s">
        <v>1542</v>
      </c>
    </row>
    <row r="207" spans="2:3" ht="12.75">
      <c r="B207" s="696">
        <v>4</v>
      </c>
      <c r="C207" s="490" t="s">
        <v>378</v>
      </c>
    </row>
    <row r="209" spans="2:3" ht="12.75">
      <c r="B209" s="692" t="s">
        <v>1346</v>
      </c>
      <c r="C209" s="296" t="s">
        <v>1544</v>
      </c>
    </row>
    <row r="210" spans="2:3" ht="12.75">
      <c r="B210" s="2" t="s">
        <v>1347</v>
      </c>
      <c r="C210" t="s">
        <v>1543</v>
      </c>
    </row>
    <row r="211" spans="2:3" ht="12.75">
      <c r="B211" s="2" t="s">
        <v>1348</v>
      </c>
      <c r="C211" t="s">
        <v>1545</v>
      </c>
    </row>
    <row r="212" spans="2:3" ht="12.75">
      <c r="B212" s="2" t="s">
        <v>1349</v>
      </c>
      <c r="C212" t="s">
        <v>1546</v>
      </c>
    </row>
    <row r="213" spans="2:3" ht="12.75">
      <c r="B213" s="2" t="s">
        <v>1350</v>
      </c>
      <c r="C213" t="s">
        <v>1547</v>
      </c>
    </row>
    <row r="214" spans="2:3" ht="12.75">
      <c r="B214" s="2" t="s">
        <v>1415</v>
      </c>
      <c r="C214" t="s">
        <v>1548</v>
      </c>
    </row>
    <row r="215" spans="2:3" ht="12.75">
      <c r="B215" s="2" t="s">
        <v>1416</v>
      </c>
      <c r="C215" t="s">
        <v>1549</v>
      </c>
    </row>
    <row r="216" spans="2:3" ht="12.75">
      <c r="B216" s="2" t="s">
        <v>1417</v>
      </c>
      <c r="C216" t="s">
        <v>1550</v>
      </c>
    </row>
    <row r="217" spans="2:3" ht="12.75">
      <c r="B217" s="2" t="s">
        <v>1418</v>
      </c>
      <c r="C217" t="s">
        <v>1551</v>
      </c>
    </row>
    <row r="218" spans="2:3" ht="12.75">
      <c r="B218" s="2" t="s">
        <v>1419</v>
      </c>
      <c r="C218" t="s">
        <v>1552</v>
      </c>
    </row>
    <row r="219" spans="2:3" ht="12.75">
      <c r="B219" s="2" t="s">
        <v>1420</v>
      </c>
      <c r="C219" t="s">
        <v>1553</v>
      </c>
    </row>
    <row r="220" spans="2:3" ht="12.75">
      <c r="B220" s="2" t="s">
        <v>1421</v>
      </c>
      <c r="C220" t="s">
        <v>1554</v>
      </c>
    </row>
    <row r="221" spans="2:3" ht="12.75">
      <c r="B221" s="2" t="s">
        <v>1422</v>
      </c>
      <c r="C221" t="s">
        <v>1555</v>
      </c>
    </row>
    <row r="222" spans="2:3" ht="12.75">
      <c r="B222" s="2" t="s">
        <v>1423</v>
      </c>
      <c r="C222" t="s">
        <v>1556</v>
      </c>
    </row>
    <row r="224" spans="2:3" ht="12.75">
      <c r="B224" s="692" t="s">
        <v>1351</v>
      </c>
      <c r="C224" s="296" t="s">
        <v>1557</v>
      </c>
    </row>
    <row r="225" spans="2:3" ht="12.75">
      <c r="B225" s="2" t="s">
        <v>1352</v>
      </c>
      <c r="C225" t="s">
        <v>1558</v>
      </c>
    </row>
    <row r="226" spans="2:3" ht="12.75">
      <c r="B226" s="2" t="s">
        <v>1353</v>
      </c>
      <c r="C226" t="s">
        <v>1559</v>
      </c>
    </row>
    <row r="227" spans="2:3" ht="12.75">
      <c r="B227" s="2" t="s">
        <v>1354</v>
      </c>
      <c r="C227" t="s">
        <v>1560</v>
      </c>
    </row>
    <row r="228" spans="2:3" ht="12.75">
      <c r="B228" s="2" t="s">
        <v>1355</v>
      </c>
      <c r="C228" t="s">
        <v>322</v>
      </c>
    </row>
    <row r="229" spans="2:3" ht="12.75">
      <c r="B229" s="2" t="s">
        <v>1356</v>
      </c>
      <c r="C229" t="s">
        <v>323</v>
      </c>
    </row>
    <row r="230" spans="2:3" ht="12.75">
      <c r="B230" s="2" t="s">
        <v>1357</v>
      </c>
      <c r="C230" t="s">
        <v>1077</v>
      </c>
    </row>
    <row r="231" spans="2:3" ht="12.75">
      <c r="B231" s="2" t="s">
        <v>1358</v>
      </c>
      <c r="C231" t="s">
        <v>1091</v>
      </c>
    </row>
    <row r="232" spans="2:3" ht="12.75">
      <c r="B232" s="2" t="s">
        <v>1359</v>
      </c>
      <c r="C232" t="s">
        <v>1424</v>
      </c>
    </row>
    <row r="233" spans="2:3" ht="12.75">
      <c r="B233" s="2" t="s">
        <v>1360</v>
      </c>
      <c r="C233" t="s">
        <v>325</v>
      </c>
    </row>
    <row r="234" spans="2:3" ht="12.75">
      <c r="B234" s="2" t="s">
        <v>1361</v>
      </c>
      <c r="C234" t="s">
        <v>1561</v>
      </c>
    </row>
    <row r="235" spans="2:3" ht="12.75">
      <c r="B235" s="2" t="s">
        <v>1362</v>
      </c>
      <c r="C235" t="s">
        <v>1562</v>
      </c>
    </row>
    <row r="236" spans="2:3" ht="12.75">
      <c r="B236" s="2" t="s">
        <v>1363</v>
      </c>
      <c r="C236" t="s">
        <v>1563</v>
      </c>
    </row>
    <row r="237" spans="2:3" ht="12.75">
      <c r="B237" s="2" t="s">
        <v>1425</v>
      </c>
      <c r="C237" t="s">
        <v>1564</v>
      </c>
    </row>
    <row r="239" spans="2:3" ht="12.75">
      <c r="B239" s="692" t="s">
        <v>1364</v>
      </c>
      <c r="C239" s="296" t="s">
        <v>1565</v>
      </c>
    </row>
    <row r="240" spans="2:3" ht="12.75">
      <c r="B240" s="2" t="s">
        <v>1365</v>
      </c>
      <c r="C240" t="s">
        <v>1566</v>
      </c>
    </row>
    <row r="241" spans="2:3" ht="12.75">
      <c r="B241" s="2" t="s">
        <v>1366</v>
      </c>
      <c r="C241" t="s">
        <v>1567</v>
      </c>
    </row>
    <row r="243" spans="2:3" ht="12.75">
      <c r="B243" s="692" t="s">
        <v>1367</v>
      </c>
      <c r="C243" s="296" t="s">
        <v>1568</v>
      </c>
    </row>
    <row r="244" spans="2:3" ht="12.75">
      <c r="B244" s="2" t="s">
        <v>1368</v>
      </c>
      <c r="C244" t="s">
        <v>1584</v>
      </c>
    </row>
    <row r="245" spans="2:3" ht="12.75">
      <c r="B245" s="2" t="s">
        <v>1369</v>
      </c>
      <c r="C245" t="s">
        <v>1585</v>
      </c>
    </row>
    <row r="246" spans="2:3" ht="12.75">
      <c r="B246" s="2" t="s">
        <v>1370</v>
      </c>
      <c r="C246" t="s">
        <v>1586</v>
      </c>
    </row>
    <row r="247" spans="2:3" ht="12.75">
      <c r="B247" s="2" t="s">
        <v>1371</v>
      </c>
      <c r="C247" t="s">
        <v>1587</v>
      </c>
    </row>
    <row r="248" spans="2:3" ht="12.75">
      <c r="B248" s="2" t="s">
        <v>1372</v>
      </c>
      <c r="C248" t="s">
        <v>1588</v>
      </c>
    </row>
    <row r="249" spans="2:3" ht="12.75">
      <c r="B249" s="2" t="s">
        <v>1426</v>
      </c>
      <c r="C249" t="s">
        <v>763</v>
      </c>
    </row>
    <row r="250" spans="2:3" ht="12.75">
      <c r="B250" s="2" t="s">
        <v>1427</v>
      </c>
      <c r="C250" t="s">
        <v>1589</v>
      </c>
    </row>
    <row r="251" spans="2:3" ht="12.75">
      <c r="B251" s="2" t="s">
        <v>1428</v>
      </c>
      <c r="C251" t="s">
        <v>173</v>
      </c>
    </row>
    <row r="252" spans="2:3" ht="12.75">
      <c r="B252" s="2" t="s">
        <v>1429</v>
      </c>
      <c r="C252" t="s">
        <v>1590</v>
      </c>
    </row>
    <row r="253" spans="2:3" ht="12.75">
      <c r="B253" s="2" t="s">
        <v>1430</v>
      </c>
      <c r="C253" t="s">
        <v>1591</v>
      </c>
    </row>
    <row r="255" spans="2:3" ht="12.75">
      <c r="B255" s="692" t="s">
        <v>1373</v>
      </c>
      <c r="C255" s="296" t="s">
        <v>1592</v>
      </c>
    </row>
    <row r="256" spans="2:3" ht="12.75">
      <c r="B256" s="2" t="s">
        <v>1374</v>
      </c>
      <c r="C256" t="s">
        <v>1593</v>
      </c>
    </row>
    <row r="257" spans="2:3" ht="12.75">
      <c r="B257" s="2" t="s">
        <v>1375</v>
      </c>
      <c r="C257" t="s">
        <v>1594</v>
      </c>
    </row>
    <row r="258" spans="2:3" ht="12.75">
      <c r="B258" s="2" t="s">
        <v>1376</v>
      </c>
      <c r="C258" t="s">
        <v>1595</v>
      </c>
    </row>
    <row r="259" spans="2:3" ht="12.75">
      <c r="B259" s="2" t="s">
        <v>1377</v>
      </c>
      <c r="C259" t="s">
        <v>1596</v>
      </c>
    </row>
    <row r="260" spans="2:3" ht="12.75">
      <c r="B260" s="2" t="s">
        <v>1378</v>
      </c>
      <c r="C260" t="s">
        <v>1597</v>
      </c>
    </row>
    <row r="261" spans="2:3" ht="12.75">
      <c r="B261" s="2" t="s">
        <v>1379</v>
      </c>
      <c r="C261" t="s">
        <v>1598</v>
      </c>
    </row>
    <row r="262" spans="2:3" ht="12.75">
      <c r="B262" s="2" t="s">
        <v>1380</v>
      </c>
      <c r="C262" t="s">
        <v>1599</v>
      </c>
    </row>
    <row r="263" spans="2:3" ht="12.75">
      <c r="B263" s="2" t="s">
        <v>1381</v>
      </c>
      <c r="C263" t="s">
        <v>1600</v>
      </c>
    </row>
    <row r="264" spans="2:3" ht="12.75">
      <c r="B264" s="2" t="s">
        <v>1382</v>
      </c>
      <c r="C264" t="s">
        <v>1601</v>
      </c>
    </row>
    <row r="265" spans="2:3" ht="12.75">
      <c r="B265" s="2" t="s">
        <v>1569</v>
      </c>
      <c r="C265" t="s">
        <v>1602</v>
      </c>
    </row>
    <row r="266" spans="2:3" ht="12.75">
      <c r="B266" s="2" t="s">
        <v>1570</v>
      </c>
      <c r="C266" t="s">
        <v>1603</v>
      </c>
    </row>
    <row r="267" spans="2:3" ht="12.75">
      <c r="B267" s="2" t="s">
        <v>1571</v>
      </c>
      <c r="C267" t="s">
        <v>1604</v>
      </c>
    </row>
    <row r="269" spans="2:3" ht="12.75">
      <c r="B269" s="692" t="s">
        <v>1383</v>
      </c>
      <c r="C269" s="296" t="s">
        <v>469</v>
      </c>
    </row>
    <row r="270" spans="2:3" ht="12.75">
      <c r="B270" s="2" t="s">
        <v>1384</v>
      </c>
      <c r="C270" t="s">
        <v>1605</v>
      </c>
    </row>
    <row r="271" spans="2:3" ht="12.75">
      <c r="B271" s="2" t="s">
        <v>1385</v>
      </c>
      <c r="C271" t="s">
        <v>1606</v>
      </c>
    </row>
    <row r="272" spans="2:3" ht="12.75">
      <c r="B272" s="2" t="s">
        <v>1431</v>
      </c>
      <c r="C272" t="s">
        <v>1607</v>
      </c>
    </row>
    <row r="273" spans="2:3" ht="12.75">
      <c r="B273" s="2" t="s">
        <v>1432</v>
      </c>
      <c r="C273" t="s">
        <v>1608</v>
      </c>
    </row>
    <row r="274" spans="2:3" ht="12.75">
      <c r="B274" s="2" t="s">
        <v>1433</v>
      </c>
      <c r="C274" t="s">
        <v>1609</v>
      </c>
    </row>
    <row r="276" spans="2:3" ht="12.75">
      <c r="B276" s="692" t="s">
        <v>1386</v>
      </c>
      <c r="C276" s="296" t="s">
        <v>1610</v>
      </c>
    </row>
    <row r="277" spans="2:3" ht="12.75">
      <c r="B277" s="2" t="s">
        <v>1387</v>
      </c>
      <c r="C277" t="s">
        <v>1611</v>
      </c>
    </row>
    <row r="278" spans="2:3" ht="12.75">
      <c r="B278" s="2" t="s">
        <v>1434</v>
      </c>
      <c r="C278" t="s">
        <v>1491</v>
      </c>
    </row>
    <row r="279" spans="2:3" ht="12.75">
      <c r="B279" s="2" t="s">
        <v>1572</v>
      </c>
      <c r="C279" t="s">
        <v>578</v>
      </c>
    </row>
    <row r="280" spans="2:3" ht="12.75">
      <c r="B280" s="2" t="s">
        <v>1573</v>
      </c>
      <c r="C280" t="s">
        <v>1492</v>
      </c>
    </row>
    <row r="281" spans="2:3" ht="12.75">
      <c r="B281" s="2" t="s">
        <v>1574</v>
      </c>
      <c r="C281" t="s">
        <v>1612</v>
      </c>
    </row>
    <row r="282" spans="2:3" ht="12.75">
      <c r="B282" s="2" t="s">
        <v>1575</v>
      </c>
      <c r="C282" t="s">
        <v>1613</v>
      </c>
    </row>
    <row r="283" spans="2:3" ht="12.75">
      <c r="B283" s="2" t="s">
        <v>1576</v>
      </c>
      <c r="C283" t="s">
        <v>1614</v>
      </c>
    </row>
    <row r="284" spans="2:3" ht="12.75">
      <c r="B284" s="2" t="s">
        <v>1577</v>
      </c>
      <c r="C284" t="s">
        <v>1615</v>
      </c>
    </row>
    <row r="285" spans="2:3" ht="12.75">
      <c r="B285" s="2" t="s">
        <v>1578</v>
      </c>
      <c r="C285" t="s">
        <v>1616</v>
      </c>
    </row>
    <row r="286" spans="2:3" ht="12.75">
      <c r="B286" s="2" t="s">
        <v>1579</v>
      </c>
      <c r="C286" t="s">
        <v>1617</v>
      </c>
    </row>
    <row r="287" spans="2:3" ht="12.75">
      <c r="B287" s="2" t="s">
        <v>1580</v>
      </c>
      <c r="C287" t="s">
        <v>1618</v>
      </c>
    </row>
    <row r="289" spans="2:3" ht="12.75">
      <c r="B289" s="692" t="s">
        <v>1435</v>
      </c>
      <c r="C289" s="296" t="s">
        <v>470</v>
      </c>
    </row>
    <row r="290" spans="2:3" ht="12.75">
      <c r="B290" s="2" t="s">
        <v>1436</v>
      </c>
      <c r="C290" t="s">
        <v>1619</v>
      </c>
    </row>
    <row r="291" spans="2:3" ht="12.75">
      <c r="B291" s="2" t="s">
        <v>1437</v>
      </c>
      <c r="C291" t="s">
        <v>1620</v>
      </c>
    </row>
    <row r="293" spans="2:3" ht="12.75">
      <c r="B293" s="692" t="s">
        <v>1581</v>
      </c>
      <c r="C293" s="296" t="s">
        <v>1621</v>
      </c>
    </row>
    <row r="294" spans="2:3" ht="12.75">
      <c r="B294" s="2" t="s">
        <v>1582</v>
      </c>
      <c r="C294" t="s">
        <v>1622</v>
      </c>
    </row>
    <row r="295" spans="2:3" ht="12.75">
      <c r="B295" s="2" t="s">
        <v>1583</v>
      </c>
      <c r="C295" t="s">
        <v>1623</v>
      </c>
    </row>
  </sheetData>
  <sheetProtection/>
  <mergeCells count="1">
    <mergeCell ref="B2:C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B2:K971"/>
  <sheetViews>
    <sheetView zoomScalePageLayoutView="0" workbookViewId="0" topLeftCell="A1">
      <selection activeCell="C4" sqref="C4"/>
    </sheetView>
  </sheetViews>
  <sheetFormatPr defaultColWidth="9.8515625" defaultRowHeight="12.75"/>
  <cols>
    <col min="1" max="1" width="4.7109375" style="61" customWidth="1"/>
    <col min="2" max="2" width="9.57421875" style="59" customWidth="1"/>
    <col min="3" max="3" width="47.00390625" style="290" customWidth="1"/>
    <col min="4" max="4" width="7.28125" style="61" customWidth="1"/>
    <col min="5" max="16384" width="9.8515625" style="61" customWidth="1"/>
  </cols>
  <sheetData>
    <row r="1" ht="13.5" thickBot="1"/>
    <row r="2" spans="3:4" ht="21.75" thickBot="1" thickTop="1">
      <c r="C2" s="485" t="s">
        <v>1048</v>
      </c>
      <c r="D2" s="60" t="s">
        <v>565</v>
      </c>
    </row>
    <row r="3" ht="13.5" thickTop="1"/>
    <row r="4" ht="12.75"/>
    <row r="5" spans="2:11" ht="20.25">
      <c r="B5" s="59">
        <v>1</v>
      </c>
      <c r="C5" s="288" t="s">
        <v>443</v>
      </c>
      <c r="F5" s="274"/>
      <c r="G5" s="273"/>
      <c r="I5" s="273"/>
      <c r="J5" s="273"/>
      <c r="K5" s="273"/>
    </row>
    <row r="6" spans="3:11" ht="18">
      <c r="C6" s="288"/>
      <c r="F6" s="273"/>
      <c r="G6" s="273"/>
      <c r="H6" s="273"/>
      <c r="I6" s="273"/>
      <c r="J6" s="273"/>
      <c r="K6" s="273"/>
    </row>
    <row r="7" spans="2:11" ht="15">
      <c r="B7" s="59">
        <v>11</v>
      </c>
      <c r="C7" s="289" t="s">
        <v>1049</v>
      </c>
      <c r="F7" s="275"/>
      <c r="G7" s="273"/>
      <c r="H7" s="273"/>
      <c r="I7" s="273"/>
      <c r="J7" s="273"/>
      <c r="K7" s="273"/>
    </row>
    <row r="8" spans="3:11" ht="15">
      <c r="C8" s="289"/>
      <c r="F8" s="273"/>
      <c r="G8" s="273"/>
      <c r="H8" s="273"/>
      <c r="I8" s="273"/>
      <c r="J8" s="273"/>
      <c r="K8" s="273"/>
    </row>
    <row r="9" spans="2:11" ht="15">
      <c r="B9" s="59">
        <v>111</v>
      </c>
      <c r="C9" s="290" t="s">
        <v>442</v>
      </c>
      <c r="F9" s="276"/>
      <c r="G9" s="273"/>
      <c r="H9" s="273"/>
      <c r="I9" s="273"/>
      <c r="J9" s="273"/>
      <c r="K9" s="273"/>
    </row>
    <row r="10" spans="2:11" ht="15">
      <c r="B10" s="59">
        <v>1111</v>
      </c>
      <c r="C10" s="291" t="s">
        <v>1071</v>
      </c>
      <c r="F10" s="276"/>
      <c r="H10" s="273"/>
      <c r="I10" s="273"/>
      <c r="J10" s="273"/>
      <c r="K10" s="273"/>
    </row>
    <row r="11" spans="2:11" ht="15">
      <c r="B11" s="59">
        <v>1112</v>
      </c>
      <c r="C11" s="291" t="s">
        <v>62</v>
      </c>
      <c r="F11" s="277"/>
      <c r="G11" s="273"/>
      <c r="I11" s="273"/>
      <c r="J11" s="273"/>
      <c r="K11" s="273"/>
    </row>
    <row r="12" spans="2:11" ht="15">
      <c r="B12" s="59">
        <v>11121</v>
      </c>
      <c r="C12" s="291" t="s">
        <v>61</v>
      </c>
      <c r="F12" s="277"/>
      <c r="G12" s="273"/>
      <c r="I12" s="273"/>
      <c r="J12" s="273"/>
      <c r="K12" s="273"/>
    </row>
    <row r="13" spans="2:11" ht="15">
      <c r="B13" s="59">
        <v>111211</v>
      </c>
      <c r="C13" s="291" t="s">
        <v>832</v>
      </c>
      <c r="F13" s="277"/>
      <c r="G13" s="273"/>
      <c r="I13" s="273"/>
      <c r="J13" s="273"/>
      <c r="K13" s="273"/>
    </row>
    <row r="14" spans="2:11" ht="15">
      <c r="B14" s="59">
        <v>111212</v>
      </c>
      <c r="C14" s="291" t="s">
        <v>830</v>
      </c>
      <c r="F14" s="277"/>
      <c r="G14" s="273"/>
      <c r="I14" s="273"/>
      <c r="J14" s="273"/>
      <c r="K14" s="273"/>
    </row>
    <row r="15" spans="2:11" ht="15">
      <c r="B15" s="59">
        <v>111213</v>
      </c>
      <c r="C15" s="291" t="s">
        <v>829</v>
      </c>
      <c r="F15" s="277"/>
      <c r="G15" s="273"/>
      <c r="I15" s="273"/>
      <c r="J15" s="273"/>
      <c r="K15" s="273"/>
    </row>
    <row r="16" spans="2:11" ht="15">
      <c r="B16" s="59">
        <v>11122</v>
      </c>
      <c r="C16" s="291" t="s">
        <v>831</v>
      </c>
      <c r="F16" s="277"/>
      <c r="G16" s="273"/>
      <c r="I16" s="273"/>
      <c r="J16" s="273"/>
      <c r="K16" s="273"/>
    </row>
    <row r="17" spans="2:11" ht="15">
      <c r="B17" s="59">
        <v>111221</v>
      </c>
      <c r="C17" s="291" t="s">
        <v>832</v>
      </c>
      <c r="F17" s="277"/>
      <c r="G17" s="273"/>
      <c r="I17" s="273"/>
      <c r="J17" s="273"/>
      <c r="K17" s="273"/>
    </row>
    <row r="18" spans="2:11" ht="15">
      <c r="B18" s="59">
        <v>111222</v>
      </c>
      <c r="C18" s="291" t="s">
        <v>830</v>
      </c>
      <c r="F18" s="277"/>
      <c r="G18" s="273"/>
      <c r="I18" s="273"/>
      <c r="J18" s="273"/>
      <c r="K18" s="273"/>
    </row>
    <row r="19" spans="2:11" ht="15">
      <c r="B19" s="59">
        <v>111223</v>
      </c>
      <c r="C19" s="291" t="s">
        <v>829</v>
      </c>
      <c r="F19" s="277"/>
      <c r="G19" s="273"/>
      <c r="I19" s="273"/>
      <c r="J19" s="273"/>
      <c r="K19" s="273"/>
    </row>
    <row r="20" spans="2:11" ht="15">
      <c r="B20" s="59">
        <v>1113</v>
      </c>
      <c r="C20" s="291" t="s">
        <v>562</v>
      </c>
      <c r="F20" s="277"/>
      <c r="G20" s="273"/>
      <c r="H20" s="273"/>
      <c r="J20" s="273"/>
      <c r="K20" s="273"/>
    </row>
    <row r="21" spans="3:11" ht="15">
      <c r="C21" s="291"/>
      <c r="F21" s="277"/>
      <c r="G21" s="273"/>
      <c r="H21" s="273"/>
      <c r="K21" s="273"/>
    </row>
    <row r="22" spans="2:11" ht="15">
      <c r="B22" s="59">
        <v>112</v>
      </c>
      <c r="C22" s="290" t="s">
        <v>441</v>
      </c>
      <c r="F22" s="273"/>
      <c r="G22" s="273"/>
      <c r="H22" s="273"/>
      <c r="J22" s="273"/>
      <c r="K22" s="273"/>
    </row>
    <row r="23" spans="2:11" ht="15">
      <c r="B23" s="59">
        <v>1121</v>
      </c>
      <c r="C23" s="291" t="s">
        <v>50</v>
      </c>
      <c r="F23" s="277"/>
      <c r="G23" s="273"/>
      <c r="H23" s="273"/>
      <c r="J23" s="273"/>
      <c r="K23" s="273"/>
    </row>
    <row r="24" spans="2:11" ht="15">
      <c r="B24" s="59">
        <v>1122</v>
      </c>
      <c r="C24" s="291" t="s">
        <v>51</v>
      </c>
      <c r="F24" s="277"/>
      <c r="G24" s="273"/>
      <c r="H24" s="273"/>
      <c r="K24" s="273"/>
    </row>
    <row r="25" spans="3:11" ht="15">
      <c r="C25" s="291"/>
      <c r="F25" s="273"/>
      <c r="G25" s="273"/>
      <c r="H25" s="273"/>
      <c r="J25" s="273"/>
      <c r="K25" s="273"/>
    </row>
    <row r="26" spans="2:11" ht="15">
      <c r="B26" s="59">
        <v>113</v>
      </c>
      <c r="C26" s="290" t="s">
        <v>439</v>
      </c>
      <c r="F26" s="277"/>
      <c r="G26" s="273"/>
      <c r="H26" s="273"/>
      <c r="J26" s="273"/>
      <c r="K26" s="273"/>
    </row>
    <row r="27" spans="2:11" ht="15">
      <c r="B27" s="59">
        <v>1131</v>
      </c>
      <c r="C27" s="291" t="s">
        <v>52</v>
      </c>
      <c r="F27" s="277"/>
      <c r="G27" s="273"/>
      <c r="H27" s="273"/>
      <c r="I27" s="273"/>
      <c r="K27" s="273"/>
    </row>
    <row r="28" spans="2:11" ht="15">
      <c r="B28" s="59">
        <v>11311</v>
      </c>
      <c r="C28" s="291" t="s">
        <v>53</v>
      </c>
      <c r="F28" s="273"/>
      <c r="G28" s="273"/>
      <c r="H28" s="273"/>
      <c r="I28" s="273"/>
      <c r="J28" s="273"/>
      <c r="K28" s="273"/>
    </row>
    <row r="29" spans="2:11" ht="15">
      <c r="B29" s="59">
        <v>11312</v>
      </c>
      <c r="C29" s="291" t="s">
        <v>508</v>
      </c>
      <c r="F29" s="278"/>
      <c r="G29" s="273"/>
      <c r="I29" s="273"/>
      <c r="J29" s="273"/>
      <c r="K29" s="273"/>
    </row>
    <row r="30" spans="2:11" ht="15">
      <c r="B30" s="59">
        <v>1132</v>
      </c>
      <c r="C30" s="291" t="s">
        <v>63</v>
      </c>
      <c r="F30" s="277"/>
      <c r="G30" s="273"/>
      <c r="H30" s="273"/>
      <c r="J30" s="273"/>
      <c r="K30" s="273"/>
    </row>
    <row r="31" spans="2:11" ht="15">
      <c r="B31" s="59">
        <v>1133</v>
      </c>
      <c r="C31" s="291" t="s">
        <v>54</v>
      </c>
      <c r="F31" s="277"/>
      <c r="G31" s="273"/>
      <c r="H31" s="273"/>
      <c r="I31" s="273"/>
      <c r="K31" s="273"/>
    </row>
    <row r="32" spans="2:11" ht="15">
      <c r="B32" s="59">
        <v>1134</v>
      </c>
      <c r="C32" s="291" t="s">
        <v>440</v>
      </c>
      <c r="F32" s="273"/>
      <c r="G32" s="273"/>
      <c r="H32" s="273"/>
      <c r="I32" s="273"/>
      <c r="J32" s="277"/>
      <c r="K32" s="273"/>
    </row>
    <row r="33" spans="3:11" ht="15">
      <c r="C33" s="291"/>
      <c r="F33" s="273"/>
      <c r="G33" s="273"/>
      <c r="H33" s="273"/>
      <c r="J33" s="277"/>
      <c r="K33" s="273"/>
    </row>
    <row r="34" spans="2:11" ht="15">
      <c r="B34" s="59">
        <v>114</v>
      </c>
      <c r="C34" s="290" t="s">
        <v>668</v>
      </c>
      <c r="F34" s="277"/>
      <c r="G34" s="273"/>
      <c r="H34" s="273"/>
      <c r="I34" s="273"/>
      <c r="K34" s="273"/>
    </row>
    <row r="35" spans="2:11" ht="15">
      <c r="B35" s="59">
        <v>1141</v>
      </c>
      <c r="C35" s="291" t="s">
        <v>1080</v>
      </c>
      <c r="F35" s="273"/>
      <c r="G35" s="273"/>
      <c r="H35" s="273"/>
      <c r="I35" s="273"/>
      <c r="J35" s="277"/>
      <c r="K35" s="273"/>
    </row>
    <row r="36" spans="2:11" ht="15">
      <c r="B36" s="59">
        <v>1142</v>
      </c>
      <c r="C36" s="291" t="s">
        <v>669</v>
      </c>
      <c r="F36" s="273"/>
      <c r="G36" s="273"/>
      <c r="H36" s="273"/>
      <c r="J36" s="277"/>
      <c r="K36" s="273"/>
    </row>
    <row r="37" spans="2:11" ht="15">
      <c r="B37" s="59">
        <v>1143</v>
      </c>
      <c r="C37" s="291" t="s">
        <v>670</v>
      </c>
      <c r="F37" s="277"/>
      <c r="G37" s="273"/>
      <c r="H37" s="273"/>
      <c r="I37" s="273"/>
      <c r="K37" s="273"/>
    </row>
    <row r="38" spans="3:11" ht="15">
      <c r="C38" s="291"/>
      <c r="F38" s="273"/>
      <c r="G38" s="273"/>
      <c r="H38" s="273"/>
      <c r="I38" s="273"/>
      <c r="J38" s="277"/>
      <c r="K38" s="273"/>
    </row>
    <row r="39" spans="2:11" ht="15">
      <c r="B39" s="59">
        <v>115</v>
      </c>
      <c r="C39" s="290" t="s">
        <v>1050</v>
      </c>
      <c r="F39" s="278"/>
      <c r="G39" s="273"/>
      <c r="I39" s="277"/>
      <c r="J39" s="273"/>
      <c r="K39" s="273"/>
    </row>
    <row r="40" spans="2:11" ht="15">
      <c r="B40" s="59">
        <v>1151</v>
      </c>
      <c r="C40" s="291" t="s">
        <v>1081</v>
      </c>
      <c r="G40" s="273"/>
      <c r="H40" s="273"/>
      <c r="J40" s="273"/>
      <c r="K40" s="273"/>
    </row>
    <row r="41" spans="2:11" ht="15">
      <c r="B41" s="59">
        <v>1152</v>
      </c>
      <c r="C41" s="291" t="s">
        <v>64</v>
      </c>
      <c r="F41" s="277"/>
      <c r="G41" s="273"/>
      <c r="H41" s="273"/>
      <c r="I41" s="273"/>
      <c r="K41" s="273"/>
    </row>
    <row r="42" spans="2:11" ht="15">
      <c r="B42" s="59">
        <v>1153</v>
      </c>
      <c r="C42" s="291" t="s">
        <v>65</v>
      </c>
      <c r="F42" s="273"/>
      <c r="G42" s="273"/>
      <c r="H42" s="273"/>
      <c r="I42" s="273"/>
      <c r="J42" s="277"/>
      <c r="K42" s="273"/>
    </row>
    <row r="43" spans="2:11" ht="15">
      <c r="B43" s="59">
        <v>1154</v>
      </c>
      <c r="C43" s="291" t="s">
        <v>66</v>
      </c>
      <c r="F43" s="273"/>
      <c r="G43" s="273"/>
      <c r="H43" s="273"/>
      <c r="J43" s="277"/>
      <c r="K43" s="273"/>
    </row>
    <row r="44" spans="2:11" ht="15">
      <c r="B44" s="59">
        <v>1155</v>
      </c>
      <c r="C44" s="291" t="s">
        <v>67</v>
      </c>
      <c r="F44" s="277"/>
      <c r="G44" s="273"/>
      <c r="H44" s="273"/>
      <c r="K44" s="273"/>
    </row>
    <row r="45" spans="2:11" ht="15">
      <c r="B45" s="59">
        <v>1156</v>
      </c>
      <c r="C45" s="291" t="s">
        <v>68</v>
      </c>
      <c r="F45" s="277"/>
      <c r="G45" s="273"/>
      <c r="H45" s="273"/>
      <c r="K45" s="273"/>
    </row>
    <row r="46" spans="2:11" ht="15">
      <c r="B46" s="59">
        <v>1157</v>
      </c>
      <c r="C46" s="291" t="s">
        <v>69</v>
      </c>
      <c r="F46" s="273"/>
      <c r="G46" s="273"/>
      <c r="H46" s="273"/>
      <c r="J46" s="277"/>
      <c r="K46" s="273"/>
    </row>
    <row r="47" spans="2:11" ht="15">
      <c r="B47" s="59">
        <v>1158</v>
      </c>
      <c r="C47" s="291" t="s">
        <v>70</v>
      </c>
      <c r="G47" s="273"/>
      <c r="H47" s="273"/>
      <c r="J47" s="277"/>
      <c r="K47" s="273"/>
    </row>
    <row r="48" spans="2:11" ht="15">
      <c r="B48" s="59">
        <v>1159</v>
      </c>
      <c r="C48" s="291" t="s">
        <v>71</v>
      </c>
      <c r="F48" s="277"/>
      <c r="G48" s="273"/>
      <c r="H48" s="273"/>
      <c r="K48" s="273"/>
    </row>
    <row r="49" spans="2:11" ht="15">
      <c r="B49" s="59">
        <v>11510</v>
      </c>
      <c r="C49" s="291" t="s">
        <v>72</v>
      </c>
      <c r="F49" s="277"/>
      <c r="G49" s="273"/>
      <c r="H49" s="273"/>
      <c r="K49" s="273"/>
    </row>
    <row r="50" spans="2:11" ht="15">
      <c r="B50" s="59">
        <v>11511</v>
      </c>
      <c r="C50" s="291" t="s">
        <v>73</v>
      </c>
      <c r="F50" s="277"/>
      <c r="G50" s="273"/>
      <c r="H50" s="273"/>
      <c r="K50" s="273"/>
    </row>
    <row r="51" spans="2:11" ht="15">
      <c r="B51" s="59">
        <v>11512</v>
      </c>
      <c r="C51" s="291" t="s">
        <v>74</v>
      </c>
      <c r="F51" s="273"/>
      <c r="G51" s="273"/>
      <c r="H51" s="273"/>
      <c r="J51" s="277"/>
      <c r="K51" s="273"/>
    </row>
    <row r="52" spans="2:11" ht="15">
      <c r="B52" s="59">
        <v>11513</v>
      </c>
      <c r="C52" s="291" t="s">
        <v>75</v>
      </c>
      <c r="G52" s="273"/>
      <c r="H52" s="273"/>
      <c r="J52" s="277"/>
      <c r="K52" s="273"/>
    </row>
    <row r="53" spans="2:11" ht="15">
      <c r="B53" s="59">
        <v>115131</v>
      </c>
      <c r="C53" s="291" t="s">
        <v>76</v>
      </c>
      <c r="F53" s="277"/>
      <c r="G53" s="273"/>
      <c r="H53" s="273"/>
      <c r="K53" s="273"/>
    </row>
    <row r="54" spans="2:11" ht="15">
      <c r="B54" s="59">
        <v>115132</v>
      </c>
      <c r="C54" s="291" t="s">
        <v>506</v>
      </c>
      <c r="F54" s="277"/>
      <c r="G54" s="273"/>
      <c r="H54" s="273"/>
      <c r="K54" s="273"/>
    </row>
    <row r="55" spans="2:11" ht="15">
      <c r="B55" s="59">
        <v>11514</v>
      </c>
      <c r="C55" s="291" t="s">
        <v>541</v>
      </c>
      <c r="F55" s="277"/>
      <c r="G55" s="273"/>
      <c r="H55" s="273"/>
      <c r="K55" s="273"/>
    </row>
    <row r="56" spans="3:11" ht="15">
      <c r="C56" s="291"/>
      <c r="F56" s="273"/>
      <c r="G56" s="273"/>
      <c r="H56" s="273"/>
      <c r="J56" s="277"/>
      <c r="K56" s="273"/>
    </row>
    <row r="57" spans="2:11" ht="15">
      <c r="B57" s="59">
        <v>116</v>
      </c>
      <c r="C57" s="290" t="s">
        <v>500</v>
      </c>
      <c r="F57" s="273"/>
      <c r="G57" s="273"/>
      <c r="H57" s="273"/>
      <c r="J57" s="277"/>
      <c r="K57" s="273"/>
    </row>
    <row r="58" spans="2:11" ht="15">
      <c r="B58" s="59">
        <v>1161</v>
      </c>
      <c r="C58" s="291" t="s">
        <v>77</v>
      </c>
      <c r="F58" s="277"/>
      <c r="G58" s="273"/>
      <c r="H58" s="273"/>
      <c r="K58" s="273"/>
    </row>
    <row r="59" spans="2:11" ht="15">
      <c r="B59" s="59">
        <v>11611</v>
      </c>
      <c r="C59" s="291" t="s">
        <v>507</v>
      </c>
      <c r="F59" s="273"/>
      <c r="G59" s="273"/>
      <c r="H59" s="273"/>
      <c r="J59" s="277"/>
      <c r="K59" s="273"/>
    </row>
    <row r="60" spans="2:11" ht="15">
      <c r="B60" s="59">
        <v>1162</v>
      </c>
      <c r="C60" s="291" t="s">
        <v>78</v>
      </c>
      <c r="F60" s="273"/>
      <c r="G60" s="273"/>
      <c r="H60" s="273"/>
      <c r="J60" s="277"/>
      <c r="K60" s="273"/>
    </row>
    <row r="61" spans="3:11" ht="15">
      <c r="C61" s="291"/>
      <c r="F61" s="277"/>
      <c r="G61" s="273"/>
      <c r="H61" s="273"/>
      <c r="K61" s="273"/>
    </row>
    <row r="62" spans="2:11" ht="15">
      <c r="B62" s="59">
        <v>117</v>
      </c>
      <c r="C62" s="290" t="s">
        <v>438</v>
      </c>
      <c r="F62" s="273"/>
      <c r="G62" s="273"/>
      <c r="H62" s="273"/>
      <c r="J62" s="277"/>
      <c r="K62" s="273"/>
    </row>
    <row r="63" spans="2:11" ht="15">
      <c r="B63" s="59">
        <v>1171</v>
      </c>
      <c r="C63" s="291" t="s">
        <v>55</v>
      </c>
      <c r="G63" s="273"/>
      <c r="H63" s="273"/>
      <c r="J63" s="277"/>
      <c r="K63" s="273"/>
    </row>
    <row r="64" spans="2:11" ht="15">
      <c r="B64" s="59">
        <v>1172</v>
      </c>
      <c r="C64" s="291" t="s">
        <v>56</v>
      </c>
      <c r="F64" s="277"/>
      <c r="G64" s="273"/>
      <c r="H64" s="273"/>
      <c r="K64" s="273"/>
    </row>
    <row r="65" spans="2:11" ht="15">
      <c r="B65" s="59">
        <v>1173</v>
      </c>
      <c r="C65" s="291" t="s">
        <v>58</v>
      </c>
      <c r="F65" s="273"/>
      <c r="G65" s="273"/>
      <c r="H65" s="273"/>
      <c r="J65" s="277"/>
      <c r="K65" s="273"/>
    </row>
    <row r="66" spans="2:11" ht="15">
      <c r="B66" s="59">
        <v>1174</v>
      </c>
      <c r="C66" s="291" t="s">
        <v>561</v>
      </c>
      <c r="F66" s="273"/>
      <c r="G66" s="273"/>
      <c r="H66" s="273"/>
      <c r="J66" s="277"/>
      <c r="K66" s="273"/>
    </row>
    <row r="67" spans="2:11" ht="15">
      <c r="B67" s="59">
        <v>1175</v>
      </c>
      <c r="C67" s="291" t="s">
        <v>79</v>
      </c>
      <c r="F67" s="277"/>
      <c r="G67" s="273"/>
      <c r="H67" s="273"/>
      <c r="K67" s="273"/>
    </row>
    <row r="68" spans="2:11" ht="15">
      <c r="B68" s="59">
        <v>1176</v>
      </c>
      <c r="C68" s="291" t="s">
        <v>810</v>
      </c>
      <c r="F68" s="277"/>
      <c r="G68" s="273"/>
      <c r="H68" s="273"/>
      <c r="K68" s="273"/>
    </row>
    <row r="69" spans="2:11" ht="15">
      <c r="B69" s="59">
        <v>1177</v>
      </c>
      <c r="C69" s="291" t="s">
        <v>811</v>
      </c>
      <c r="G69" s="273"/>
      <c r="H69" s="273"/>
      <c r="K69" s="273"/>
    </row>
    <row r="70" spans="2:11" ht="15">
      <c r="B70" s="59">
        <v>1178</v>
      </c>
      <c r="C70" s="291" t="s">
        <v>812</v>
      </c>
      <c r="F70" s="277"/>
      <c r="G70" s="273"/>
      <c r="H70" s="273"/>
      <c r="K70" s="273"/>
    </row>
    <row r="71" spans="2:11" ht="15">
      <c r="B71" s="59">
        <v>1179</v>
      </c>
      <c r="C71" s="291" t="s">
        <v>813</v>
      </c>
      <c r="F71" s="277"/>
      <c r="G71" s="273"/>
      <c r="H71" s="273"/>
      <c r="K71" s="273"/>
    </row>
    <row r="72" spans="2:11" ht="15">
      <c r="B72" s="59">
        <v>1180</v>
      </c>
      <c r="C72" s="291" t="s">
        <v>814</v>
      </c>
      <c r="F72" s="273"/>
      <c r="G72" s="273"/>
      <c r="H72" s="273"/>
      <c r="K72" s="273"/>
    </row>
    <row r="73" spans="2:11" ht="15">
      <c r="B73" s="59">
        <v>1181</v>
      </c>
      <c r="C73" s="291" t="s">
        <v>815</v>
      </c>
      <c r="G73" s="273"/>
      <c r="H73" s="273"/>
      <c r="K73" s="273"/>
    </row>
    <row r="74" spans="2:11" ht="15">
      <c r="B74" s="59">
        <v>1182</v>
      </c>
      <c r="C74" s="291" t="s">
        <v>57</v>
      </c>
      <c r="F74" s="277"/>
      <c r="G74" s="273"/>
      <c r="H74" s="273"/>
      <c r="J74" s="277"/>
      <c r="K74" s="273"/>
    </row>
    <row r="75" spans="3:11" ht="15">
      <c r="C75" s="291"/>
      <c r="F75" s="277"/>
      <c r="G75" s="273"/>
      <c r="H75" s="273"/>
      <c r="J75" s="277"/>
      <c r="K75" s="273"/>
    </row>
    <row r="76" spans="2:11" ht="15">
      <c r="B76" s="59">
        <v>118</v>
      </c>
      <c r="C76" s="290" t="s">
        <v>437</v>
      </c>
      <c r="F76" s="277"/>
      <c r="G76" s="273"/>
      <c r="H76" s="273"/>
      <c r="K76" s="273"/>
    </row>
    <row r="77" spans="2:11" ht="15">
      <c r="B77" s="59">
        <v>1181</v>
      </c>
      <c r="C77" s="291" t="s">
        <v>80</v>
      </c>
      <c r="G77" s="273"/>
      <c r="H77" s="273"/>
      <c r="K77" s="273"/>
    </row>
    <row r="78" spans="2:11" ht="15">
      <c r="B78" s="59">
        <v>1182</v>
      </c>
      <c r="C78" s="291" t="s">
        <v>501</v>
      </c>
      <c r="G78" s="273"/>
      <c r="H78" s="273"/>
      <c r="K78" s="273"/>
    </row>
    <row r="79" spans="2:11" ht="15">
      <c r="B79" s="59">
        <v>1183</v>
      </c>
      <c r="C79" s="291" t="s">
        <v>81</v>
      </c>
      <c r="G79" s="273"/>
      <c r="H79" s="273"/>
      <c r="J79" s="277"/>
      <c r="K79" s="273"/>
    </row>
    <row r="80" spans="2:11" ht="15">
      <c r="B80" s="59">
        <v>1184</v>
      </c>
      <c r="C80" s="291" t="s">
        <v>82</v>
      </c>
      <c r="G80" s="273"/>
      <c r="H80" s="273"/>
      <c r="J80" s="277"/>
      <c r="K80" s="273"/>
    </row>
    <row r="81" spans="2:11" ht="15">
      <c r="B81" s="59">
        <v>1185</v>
      </c>
      <c r="C81" s="291" t="s">
        <v>83</v>
      </c>
      <c r="G81" s="273"/>
      <c r="H81" s="273"/>
      <c r="K81" s="273"/>
    </row>
    <row r="82" spans="2:11" ht="15">
      <c r="B82" s="59">
        <v>1186</v>
      </c>
      <c r="C82" s="291" t="s">
        <v>85</v>
      </c>
      <c r="G82" s="273"/>
      <c r="H82" s="273"/>
      <c r="K82" s="273"/>
    </row>
    <row r="83" spans="3:11" ht="15">
      <c r="C83" s="291"/>
      <c r="G83" s="273"/>
      <c r="H83" s="273"/>
      <c r="K83" s="273"/>
    </row>
    <row r="84" spans="2:11" ht="15">
      <c r="B84" s="59">
        <v>12</v>
      </c>
      <c r="C84" s="289" t="s">
        <v>86</v>
      </c>
      <c r="G84" s="273"/>
      <c r="H84" s="273"/>
      <c r="I84" s="273"/>
      <c r="J84" s="277"/>
      <c r="K84" s="273"/>
    </row>
    <row r="85" spans="3:11" ht="15">
      <c r="C85" s="289"/>
      <c r="G85" s="273"/>
      <c r="I85" s="273"/>
      <c r="J85" s="277"/>
      <c r="K85" s="273"/>
    </row>
    <row r="86" spans="2:11" ht="15">
      <c r="B86" s="59">
        <v>121</v>
      </c>
      <c r="C86" s="290" t="s">
        <v>436</v>
      </c>
      <c r="G86" s="273"/>
      <c r="J86" s="277"/>
      <c r="K86" s="273"/>
    </row>
    <row r="87" spans="2:11" ht="15">
      <c r="B87" s="59">
        <v>1211</v>
      </c>
      <c r="C87" s="291" t="s">
        <v>87</v>
      </c>
      <c r="G87" s="273"/>
      <c r="I87" s="273"/>
      <c r="J87" s="277"/>
      <c r="K87" s="273"/>
    </row>
    <row r="88" spans="2:11" ht="15">
      <c r="B88" s="59">
        <v>1212</v>
      </c>
      <c r="C88" s="291" t="s">
        <v>88</v>
      </c>
      <c r="G88" s="273"/>
      <c r="I88" s="273"/>
      <c r="J88" s="273"/>
      <c r="K88" s="273"/>
    </row>
    <row r="89" spans="2:11" ht="15">
      <c r="B89" s="59">
        <v>1213</v>
      </c>
      <c r="C89" s="291" t="s">
        <v>89</v>
      </c>
      <c r="G89" s="273"/>
      <c r="J89" s="273"/>
      <c r="K89" s="273"/>
    </row>
    <row r="90" spans="3:11" ht="15">
      <c r="C90" s="291"/>
      <c r="G90" s="273"/>
      <c r="K90" s="273"/>
    </row>
    <row r="91" spans="2:11" ht="15">
      <c r="B91" s="59">
        <v>122</v>
      </c>
      <c r="C91" s="290" t="s">
        <v>502</v>
      </c>
      <c r="G91" s="273"/>
      <c r="K91" s="273"/>
    </row>
    <row r="92" spans="2:11" ht="15">
      <c r="B92" s="59">
        <v>1221</v>
      </c>
      <c r="C92" s="291" t="s">
        <v>91</v>
      </c>
      <c r="G92" s="273"/>
      <c r="K92" s="273"/>
    </row>
    <row r="93" spans="2:11" ht="15">
      <c r="B93" s="59">
        <v>1222</v>
      </c>
      <c r="C93" s="291" t="s">
        <v>90</v>
      </c>
      <c r="G93" s="273"/>
      <c r="K93" s="273"/>
    </row>
    <row r="94" spans="3:11" ht="15">
      <c r="C94" s="291"/>
      <c r="G94" s="273"/>
      <c r="K94" s="273"/>
    </row>
    <row r="95" spans="2:11" ht="15">
      <c r="B95" s="59">
        <v>13</v>
      </c>
      <c r="C95" s="289" t="s">
        <v>92</v>
      </c>
      <c r="F95" s="273"/>
      <c r="G95" s="273"/>
      <c r="J95" s="277"/>
      <c r="K95" s="273"/>
    </row>
    <row r="96" spans="3:11" ht="15">
      <c r="C96" s="289"/>
      <c r="F96" s="277"/>
      <c r="G96" s="273"/>
      <c r="J96" s="277"/>
      <c r="K96" s="273"/>
    </row>
    <row r="97" spans="2:11" ht="15">
      <c r="B97" s="59">
        <v>131</v>
      </c>
      <c r="C97" s="290" t="s">
        <v>435</v>
      </c>
      <c r="F97" s="277"/>
      <c r="G97" s="273"/>
      <c r="K97" s="273"/>
    </row>
    <row r="98" spans="2:11" ht="15">
      <c r="B98" s="59">
        <v>1311</v>
      </c>
      <c r="C98" s="291" t="s">
        <v>93</v>
      </c>
      <c r="F98" s="277"/>
      <c r="G98" s="273"/>
      <c r="K98" s="273"/>
    </row>
    <row r="99" spans="2:11" ht="15">
      <c r="B99" s="59">
        <v>1312</v>
      </c>
      <c r="C99" s="291" t="s">
        <v>94</v>
      </c>
      <c r="F99" s="273"/>
      <c r="G99" s="273"/>
      <c r="J99" s="277"/>
      <c r="K99" s="273"/>
    </row>
    <row r="100" spans="2:11" ht="15">
      <c r="B100" s="59">
        <v>1313</v>
      </c>
      <c r="C100" s="291" t="s">
        <v>98</v>
      </c>
      <c r="F100" s="277"/>
      <c r="G100" s="273"/>
      <c r="H100" s="273"/>
      <c r="J100" s="277"/>
      <c r="K100" s="273"/>
    </row>
    <row r="101" spans="2:11" ht="15">
      <c r="B101" s="59">
        <v>13131</v>
      </c>
      <c r="C101" s="291" t="s">
        <v>95</v>
      </c>
      <c r="F101" s="277"/>
      <c r="G101" s="273"/>
      <c r="H101" s="273"/>
      <c r="I101" s="273"/>
      <c r="K101" s="273"/>
    </row>
    <row r="102" spans="2:11" ht="15">
      <c r="B102" s="59">
        <v>1314</v>
      </c>
      <c r="C102" s="291" t="s">
        <v>96</v>
      </c>
      <c r="F102" s="277"/>
      <c r="G102" s="273"/>
      <c r="H102" s="273"/>
      <c r="I102" s="273"/>
      <c r="K102" s="273"/>
    </row>
    <row r="103" spans="2:11" ht="15">
      <c r="B103" s="59">
        <v>1315</v>
      </c>
      <c r="C103" s="291" t="s">
        <v>97</v>
      </c>
      <c r="F103" s="277"/>
      <c r="G103" s="273"/>
      <c r="H103" s="273"/>
      <c r="I103" s="273"/>
      <c r="J103" s="277"/>
      <c r="K103" s="273"/>
    </row>
    <row r="104" spans="2:11" ht="15">
      <c r="B104" s="59">
        <v>13151</v>
      </c>
      <c r="C104" s="291" t="s">
        <v>505</v>
      </c>
      <c r="F104" s="277"/>
      <c r="G104" s="273"/>
      <c r="I104" s="273"/>
      <c r="J104" s="277"/>
      <c r="K104" s="273"/>
    </row>
    <row r="105" spans="2:11" ht="15">
      <c r="B105" s="59">
        <v>1316</v>
      </c>
      <c r="C105" s="291" t="s">
        <v>731</v>
      </c>
      <c r="F105" s="277"/>
      <c r="G105" s="273"/>
      <c r="I105" s="273"/>
      <c r="J105" s="277"/>
      <c r="K105" s="273"/>
    </row>
    <row r="106" spans="2:11" ht="15">
      <c r="B106" s="59">
        <v>1317</v>
      </c>
      <c r="C106" s="291" t="s">
        <v>732</v>
      </c>
      <c r="F106" s="277"/>
      <c r="G106" s="273"/>
      <c r="I106" s="273"/>
      <c r="J106" s="277"/>
      <c r="K106" s="273"/>
    </row>
    <row r="107" spans="3:11" ht="15">
      <c r="C107" s="291"/>
      <c r="F107" s="277"/>
      <c r="G107" s="273"/>
      <c r="H107" s="273"/>
      <c r="J107" s="277"/>
      <c r="K107" s="273"/>
    </row>
    <row r="108" spans="2:11" ht="15">
      <c r="B108" s="59">
        <v>132</v>
      </c>
      <c r="C108" s="290" t="s">
        <v>434</v>
      </c>
      <c r="F108" s="273"/>
      <c r="G108" s="273"/>
      <c r="H108" s="273"/>
      <c r="K108" s="273"/>
    </row>
    <row r="109" spans="2:11" ht="15">
      <c r="B109" s="59">
        <v>1321</v>
      </c>
      <c r="C109" s="291" t="s">
        <v>1082</v>
      </c>
      <c r="F109" s="273"/>
      <c r="G109" s="273"/>
      <c r="H109" s="273"/>
      <c r="J109" s="277"/>
      <c r="K109" s="273"/>
    </row>
    <row r="110" spans="2:11" ht="15">
      <c r="B110" s="59">
        <v>13211</v>
      </c>
      <c r="C110" s="291" t="s">
        <v>99</v>
      </c>
      <c r="F110" s="277"/>
      <c r="G110" s="273"/>
      <c r="H110" s="273"/>
      <c r="J110" s="277"/>
      <c r="K110" s="273"/>
    </row>
    <row r="111" spans="2:11" ht="15">
      <c r="B111" s="59">
        <v>1322</v>
      </c>
      <c r="C111" s="291" t="s">
        <v>1083</v>
      </c>
      <c r="F111" s="277"/>
      <c r="G111" s="273"/>
      <c r="H111" s="273"/>
      <c r="K111" s="273"/>
    </row>
    <row r="112" spans="2:11" ht="15">
      <c r="B112" s="59">
        <v>13221</v>
      </c>
      <c r="C112" s="291" t="s">
        <v>100</v>
      </c>
      <c r="F112" s="273"/>
      <c r="G112" s="273"/>
      <c r="H112" s="273"/>
      <c r="J112" s="277"/>
      <c r="K112" s="273"/>
    </row>
    <row r="113" spans="2:11" ht="15">
      <c r="B113" s="59">
        <v>13222</v>
      </c>
      <c r="C113" s="291" t="s">
        <v>101</v>
      </c>
      <c r="F113" s="273"/>
      <c r="G113" s="273"/>
      <c r="H113" s="273"/>
      <c r="J113" s="277"/>
      <c r="K113" s="273"/>
    </row>
    <row r="114" spans="2:11" ht="15">
      <c r="B114" s="59">
        <v>1323</v>
      </c>
      <c r="C114" s="291" t="s">
        <v>102</v>
      </c>
      <c r="F114" s="277"/>
      <c r="G114" s="273"/>
      <c r="H114" s="273"/>
      <c r="K114" s="273"/>
    </row>
    <row r="115" spans="2:11" ht="15">
      <c r="B115" s="59">
        <v>1324</v>
      </c>
      <c r="C115" s="291" t="s">
        <v>103</v>
      </c>
      <c r="F115" s="277"/>
      <c r="G115" s="273"/>
      <c r="H115" s="273"/>
      <c r="K115" s="273"/>
    </row>
    <row r="116" spans="2:11" ht="15">
      <c r="B116" s="59">
        <v>13241</v>
      </c>
      <c r="C116" s="291" t="s">
        <v>504</v>
      </c>
      <c r="F116" s="273"/>
      <c r="G116" s="273"/>
      <c r="H116" s="273"/>
      <c r="K116" s="273"/>
    </row>
    <row r="117" spans="2:11" ht="15">
      <c r="B117" s="59">
        <v>13242</v>
      </c>
      <c r="C117" s="291" t="s">
        <v>503</v>
      </c>
      <c r="F117" s="273"/>
      <c r="G117" s="273"/>
      <c r="H117" s="273"/>
      <c r="J117" s="277"/>
      <c r="K117" s="273"/>
    </row>
    <row r="118" spans="2:11" ht="15">
      <c r="B118" s="59">
        <v>1325</v>
      </c>
      <c r="C118" s="291" t="s">
        <v>104</v>
      </c>
      <c r="F118" s="277"/>
      <c r="G118" s="273"/>
      <c r="I118" s="273"/>
      <c r="J118" s="277"/>
      <c r="K118" s="273"/>
    </row>
    <row r="119" spans="2:11" ht="15">
      <c r="B119" s="59">
        <v>13251</v>
      </c>
      <c r="C119" s="291" t="s">
        <v>105</v>
      </c>
      <c r="F119" s="277"/>
      <c r="G119" s="273"/>
      <c r="H119" s="273"/>
      <c r="J119" s="277"/>
      <c r="K119" s="273"/>
    </row>
    <row r="120" spans="2:11" ht="15">
      <c r="B120" s="59">
        <v>13252</v>
      </c>
      <c r="C120" s="291" t="s">
        <v>106</v>
      </c>
      <c r="F120" s="277"/>
      <c r="G120" s="273"/>
      <c r="H120" s="273"/>
      <c r="K120" s="273"/>
    </row>
    <row r="121" spans="2:11" ht="15">
      <c r="B121" s="59">
        <v>1326</v>
      </c>
      <c r="C121" s="291" t="s">
        <v>1084</v>
      </c>
      <c r="F121" s="277"/>
      <c r="G121" s="273"/>
      <c r="H121" s="273"/>
      <c r="J121" s="277"/>
      <c r="K121" s="273"/>
    </row>
    <row r="122" spans="2:11" ht="15">
      <c r="B122" s="59">
        <v>13261</v>
      </c>
      <c r="C122" s="291" t="s">
        <v>107</v>
      </c>
      <c r="F122" s="273"/>
      <c r="G122" s="273"/>
      <c r="H122" s="273"/>
      <c r="J122" s="277"/>
      <c r="K122" s="273"/>
    </row>
    <row r="123" spans="2:11" ht="15">
      <c r="B123" s="59">
        <v>13262</v>
      </c>
      <c r="C123" s="291" t="s">
        <v>108</v>
      </c>
      <c r="F123" s="277"/>
      <c r="G123" s="273"/>
      <c r="H123" s="273"/>
      <c r="K123" s="273"/>
    </row>
    <row r="124" spans="2:11" ht="15">
      <c r="B124" s="59">
        <v>1327</v>
      </c>
      <c r="C124" s="291" t="s">
        <v>109</v>
      </c>
      <c r="F124" s="273"/>
      <c r="G124" s="273"/>
      <c r="H124" s="273"/>
      <c r="J124" s="277"/>
      <c r="K124" s="273"/>
    </row>
    <row r="125" spans="2:11" ht="15">
      <c r="B125" s="59">
        <v>13271</v>
      </c>
      <c r="C125" s="291" t="s">
        <v>110</v>
      </c>
      <c r="F125" s="273"/>
      <c r="G125" s="273"/>
      <c r="H125" s="273"/>
      <c r="J125" s="277"/>
      <c r="K125" s="273"/>
    </row>
    <row r="126" spans="2:11" ht="15">
      <c r="B126" s="59">
        <v>13272</v>
      </c>
      <c r="C126" s="291" t="s">
        <v>111</v>
      </c>
      <c r="F126" s="277"/>
      <c r="G126" s="273"/>
      <c r="H126" s="273"/>
      <c r="I126" s="273"/>
      <c r="K126" s="273"/>
    </row>
    <row r="127" spans="2:11" ht="15">
      <c r="B127" s="59">
        <v>1328</v>
      </c>
      <c r="C127" s="291" t="s">
        <v>112</v>
      </c>
      <c r="F127" s="277"/>
      <c r="G127" s="273"/>
      <c r="H127" s="273"/>
      <c r="I127" s="273"/>
      <c r="K127" s="273"/>
    </row>
    <row r="128" spans="2:11" ht="15">
      <c r="B128" s="59">
        <v>13281</v>
      </c>
      <c r="C128" s="291" t="s">
        <v>113</v>
      </c>
      <c r="F128" s="277"/>
      <c r="G128" s="273"/>
      <c r="H128" s="273"/>
      <c r="I128" s="273"/>
      <c r="K128" s="273"/>
    </row>
    <row r="129" spans="2:11" ht="15">
      <c r="B129" s="59">
        <v>13282</v>
      </c>
      <c r="C129" s="291" t="s">
        <v>114</v>
      </c>
      <c r="F129" s="273"/>
      <c r="G129" s="273"/>
      <c r="H129" s="273"/>
      <c r="I129" s="273"/>
      <c r="J129" s="277"/>
      <c r="K129" s="273"/>
    </row>
    <row r="130" spans="2:11" ht="15">
      <c r="B130" s="59">
        <v>1329</v>
      </c>
      <c r="C130" s="291" t="s">
        <v>115</v>
      </c>
      <c r="F130" s="276"/>
      <c r="H130" s="273"/>
      <c r="I130" s="273"/>
      <c r="J130" s="273"/>
      <c r="K130" s="273"/>
    </row>
    <row r="131" spans="2:11" ht="15">
      <c r="B131" s="59">
        <v>13291</v>
      </c>
      <c r="C131" s="291" t="s">
        <v>116</v>
      </c>
      <c r="F131" s="273"/>
      <c r="G131" s="276"/>
      <c r="H131" s="273"/>
      <c r="I131" s="273"/>
      <c r="J131" s="273"/>
      <c r="K131" s="273"/>
    </row>
    <row r="132" spans="2:11" ht="15">
      <c r="B132" s="59">
        <v>13292</v>
      </c>
      <c r="C132" s="291" t="s">
        <v>117</v>
      </c>
      <c r="F132" s="276"/>
      <c r="G132" s="273"/>
      <c r="I132" s="273"/>
      <c r="J132" s="273"/>
      <c r="K132" s="273"/>
    </row>
    <row r="133" spans="2:11" ht="15">
      <c r="B133" s="59">
        <v>13210</v>
      </c>
      <c r="C133" s="291" t="s">
        <v>118</v>
      </c>
      <c r="F133" s="277"/>
      <c r="G133" s="273"/>
      <c r="H133" s="273"/>
      <c r="J133" s="273"/>
      <c r="K133" s="273"/>
    </row>
    <row r="134" spans="2:11" ht="15">
      <c r="B134" s="59">
        <v>13211</v>
      </c>
      <c r="C134" s="291" t="s">
        <v>119</v>
      </c>
      <c r="F134" s="277"/>
      <c r="G134" s="273"/>
      <c r="H134" s="273"/>
      <c r="K134" s="273"/>
    </row>
    <row r="135" spans="2:11" ht="15">
      <c r="B135" s="59">
        <v>132111</v>
      </c>
      <c r="C135" s="291" t="s">
        <v>120</v>
      </c>
      <c r="F135" s="273"/>
      <c r="G135" s="273"/>
      <c r="H135" s="273"/>
      <c r="J135" s="277"/>
      <c r="K135" s="273"/>
    </row>
    <row r="136" spans="2:11" ht="15">
      <c r="B136" s="59">
        <v>13212</v>
      </c>
      <c r="C136" s="291" t="s">
        <v>487</v>
      </c>
      <c r="F136" s="273"/>
      <c r="G136" s="273"/>
      <c r="H136" s="273"/>
      <c r="J136" s="277"/>
      <c r="K136" s="273"/>
    </row>
    <row r="137" spans="2:11" ht="15">
      <c r="B137" s="59">
        <v>132121</v>
      </c>
      <c r="C137" s="291" t="s">
        <v>488</v>
      </c>
      <c r="F137" s="277"/>
      <c r="G137" s="273"/>
      <c r="H137" s="273"/>
      <c r="I137" s="273"/>
      <c r="K137" s="273"/>
    </row>
    <row r="138" spans="2:11" ht="15">
      <c r="B138" s="59">
        <v>13213</v>
      </c>
      <c r="C138" s="291" t="s">
        <v>489</v>
      </c>
      <c r="F138" s="273"/>
      <c r="G138" s="273"/>
      <c r="H138" s="273"/>
      <c r="I138" s="273"/>
      <c r="J138" s="273"/>
      <c r="K138" s="273"/>
    </row>
    <row r="139" spans="2:11" ht="15">
      <c r="B139" s="59">
        <v>132131</v>
      </c>
      <c r="C139" s="291" t="s">
        <v>490</v>
      </c>
      <c r="F139" s="280"/>
      <c r="G139" s="273"/>
      <c r="I139" s="277"/>
      <c r="J139" s="273"/>
      <c r="K139" s="273"/>
    </row>
    <row r="140" spans="2:11" ht="15">
      <c r="B140" s="59">
        <v>13214</v>
      </c>
      <c r="C140" s="291" t="s">
        <v>559</v>
      </c>
      <c r="F140" s="273"/>
      <c r="G140" s="273"/>
      <c r="H140" s="273"/>
      <c r="J140" s="277"/>
      <c r="K140" s="273"/>
    </row>
    <row r="141" spans="2:11" ht="15">
      <c r="B141" s="59">
        <v>13215</v>
      </c>
      <c r="C141" s="291" t="s">
        <v>560</v>
      </c>
      <c r="F141" s="277"/>
      <c r="G141" s="273"/>
      <c r="H141" s="273"/>
      <c r="K141" s="273"/>
    </row>
    <row r="142" spans="2:11" ht="15">
      <c r="B142" s="59">
        <v>13216</v>
      </c>
      <c r="C142" s="291" t="s">
        <v>121</v>
      </c>
      <c r="F142" s="273"/>
      <c r="G142" s="273"/>
      <c r="H142" s="273"/>
      <c r="J142" s="277"/>
      <c r="K142" s="273"/>
    </row>
    <row r="143" spans="2:11" ht="15">
      <c r="B143" s="59">
        <v>13217</v>
      </c>
      <c r="C143" s="291" t="s">
        <v>122</v>
      </c>
      <c r="F143" s="273"/>
      <c r="G143" s="273"/>
      <c r="H143" s="273"/>
      <c r="J143" s="277"/>
      <c r="K143" s="273"/>
    </row>
    <row r="144" spans="2:11" ht="15">
      <c r="B144" s="59">
        <v>13218</v>
      </c>
      <c r="C144" s="291" t="s">
        <v>123</v>
      </c>
      <c r="F144" s="277"/>
      <c r="G144" s="273"/>
      <c r="H144" s="273"/>
      <c r="K144" s="273"/>
    </row>
    <row r="145" spans="2:11" ht="15">
      <c r="B145" s="59">
        <v>13219</v>
      </c>
      <c r="C145" s="291" t="s">
        <v>124</v>
      </c>
      <c r="F145" s="273"/>
      <c r="G145" s="273"/>
      <c r="H145" s="273"/>
      <c r="J145" s="277"/>
      <c r="K145" s="273"/>
    </row>
    <row r="146" spans="2:11" ht="15">
      <c r="B146" s="59">
        <v>13220</v>
      </c>
      <c r="C146" s="291" t="s">
        <v>125</v>
      </c>
      <c r="F146" s="273"/>
      <c r="G146" s="273"/>
      <c r="H146" s="273"/>
      <c r="J146" s="277"/>
      <c r="K146" s="273"/>
    </row>
    <row r="147" spans="3:11" ht="15">
      <c r="C147" s="291"/>
      <c r="F147" s="277"/>
      <c r="G147" s="273"/>
      <c r="H147" s="273"/>
      <c r="K147" s="273"/>
    </row>
    <row r="148" spans="2:11" ht="15">
      <c r="B148" s="59">
        <v>133</v>
      </c>
      <c r="C148" s="290" t="s">
        <v>1051</v>
      </c>
      <c r="F148" s="276"/>
      <c r="G148" s="273"/>
      <c r="H148" s="273"/>
      <c r="K148" s="273"/>
    </row>
    <row r="149" spans="2:11" ht="15">
      <c r="B149" s="59">
        <v>1331</v>
      </c>
      <c r="C149" s="291" t="s">
        <v>126</v>
      </c>
      <c r="F149" s="277"/>
      <c r="G149" s="273"/>
      <c r="H149" s="273"/>
      <c r="K149" s="273"/>
    </row>
    <row r="150" spans="2:11" ht="15">
      <c r="B150" s="59">
        <v>13311</v>
      </c>
      <c r="C150" s="291" t="s">
        <v>95</v>
      </c>
      <c r="F150" s="273"/>
      <c r="G150" s="273"/>
      <c r="H150" s="273"/>
      <c r="J150" s="277"/>
      <c r="K150" s="273"/>
    </row>
    <row r="151" spans="2:11" ht="15">
      <c r="B151" s="59">
        <v>1332</v>
      </c>
      <c r="C151" s="291" t="s">
        <v>127</v>
      </c>
      <c r="F151" s="273"/>
      <c r="G151" s="273"/>
      <c r="H151" s="273"/>
      <c r="J151" s="277"/>
      <c r="K151" s="273"/>
    </row>
    <row r="152" spans="2:11" ht="15">
      <c r="B152" s="59">
        <v>13321</v>
      </c>
      <c r="C152" s="291" t="s">
        <v>95</v>
      </c>
      <c r="F152" s="273"/>
      <c r="G152" s="273"/>
      <c r="H152" s="273"/>
      <c r="K152" s="273"/>
    </row>
    <row r="153" spans="2:11" ht="15">
      <c r="B153" s="59">
        <v>1333</v>
      </c>
      <c r="C153" s="291" t="s">
        <v>262</v>
      </c>
      <c r="F153" s="273"/>
      <c r="G153" s="273"/>
      <c r="H153" s="273"/>
      <c r="K153" s="273"/>
    </row>
    <row r="154" spans="2:11" ht="15">
      <c r="B154" s="59">
        <v>13331</v>
      </c>
      <c r="C154" s="291" t="s">
        <v>95</v>
      </c>
      <c r="F154" s="273"/>
      <c r="G154" s="273"/>
      <c r="H154" s="273"/>
      <c r="K154" s="273"/>
    </row>
    <row r="155" spans="2:11" ht="15">
      <c r="B155" s="59">
        <v>1334</v>
      </c>
      <c r="C155" s="291" t="s">
        <v>128</v>
      </c>
      <c r="F155" s="273"/>
      <c r="G155" s="273"/>
      <c r="H155" s="273"/>
      <c r="K155" s="273"/>
    </row>
    <row r="156" spans="2:11" ht="15">
      <c r="B156" s="59">
        <v>13341</v>
      </c>
      <c r="C156" s="291" t="s">
        <v>95</v>
      </c>
      <c r="F156" s="273"/>
      <c r="G156" s="273"/>
      <c r="H156" s="273"/>
      <c r="J156" s="277"/>
      <c r="K156" s="273"/>
    </row>
    <row r="157" spans="2:11" ht="15">
      <c r="B157" s="59">
        <v>1335</v>
      </c>
      <c r="C157" s="291" t="s">
        <v>264</v>
      </c>
      <c r="F157" s="273"/>
      <c r="G157" s="273"/>
      <c r="H157" s="273"/>
      <c r="J157" s="277"/>
      <c r="K157" s="273"/>
    </row>
    <row r="158" spans="2:11" ht="15">
      <c r="B158" s="59">
        <v>13351</v>
      </c>
      <c r="C158" s="291" t="s">
        <v>95</v>
      </c>
      <c r="F158" s="273"/>
      <c r="G158" s="273"/>
      <c r="H158" s="273"/>
      <c r="J158" s="277"/>
      <c r="K158" s="273"/>
    </row>
    <row r="159" spans="2:11" ht="15">
      <c r="B159" s="59">
        <v>1336</v>
      </c>
      <c r="C159" s="291" t="s">
        <v>129</v>
      </c>
      <c r="F159" s="273"/>
      <c r="G159" s="273"/>
      <c r="H159" s="273"/>
      <c r="J159" s="277"/>
      <c r="K159" s="273"/>
    </row>
    <row r="160" spans="2:11" ht="15">
      <c r="B160" s="59">
        <v>13361</v>
      </c>
      <c r="C160" s="291" t="s">
        <v>95</v>
      </c>
      <c r="F160" s="273"/>
      <c r="G160" s="273"/>
      <c r="H160" s="273"/>
      <c r="K160" s="273"/>
    </row>
    <row r="161" spans="2:11" ht="15">
      <c r="B161" s="59">
        <v>1337</v>
      </c>
      <c r="C161" s="291" t="s">
        <v>263</v>
      </c>
      <c r="F161" s="273"/>
      <c r="G161" s="273"/>
      <c r="H161" s="273"/>
      <c r="K161" s="273"/>
    </row>
    <row r="162" spans="2:11" ht="15">
      <c r="B162" s="59">
        <v>13371</v>
      </c>
      <c r="C162" s="291" t="s">
        <v>95</v>
      </c>
      <c r="F162" s="273"/>
      <c r="G162" s="273"/>
      <c r="H162" s="273"/>
      <c r="K162" s="273"/>
    </row>
    <row r="163" spans="2:11" ht="15">
      <c r="B163" s="59">
        <v>1338</v>
      </c>
      <c r="C163" s="291" t="s">
        <v>265</v>
      </c>
      <c r="F163" s="273"/>
      <c r="G163" s="273"/>
      <c r="H163" s="273"/>
      <c r="K163" s="273"/>
    </row>
    <row r="164" spans="2:11" ht="15">
      <c r="B164" s="59">
        <v>13381</v>
      </c>
      <c r="C164" s="291" t="s">
        <v>95</v>
      </c>
      <c r="F164" s="273"/>
      <c r="G164" s="273"/>
      <c r="H164" s="273"/>
      <c r="K164" s="273"/>
    </row>
    <row r="165" spans="2:11" ht="15">
      <c r="B165" s="59">
        <v>1339</v>
      </c>
      <c r="C165" s="291" t="s">
        <v>266</v>
      </c>
      <c r="F165" s="273"/>
      <c r="G165" s="273"/>
      <c r="H165" s="273"/>
      <c r="K165" s="273"/>
    </row>
    <row r="166" spans="2:11" ht="15">
      <c r="B166" s="59">
        <v>13391</v>
      </c>
      <c r="C166" s="291" t="s">
        <v>95</v>
      </c>
      <c r="F166" s="273"/>
      <c r="G166" s="273"/>
      <c r="H166" s="273"/>
      <c r="K166" s="273"/>
    </row>
    <row r="167" spans="2:11" ht="15">
      <c r="B167" s="59">
        <v>1340</v>
      </c>
      <c r="C167" s="291" t="s">
        <v>130</v>
      </c>
      <c r="F167" s="273"/>
      <c r="G167" s="273"/>
      <c r="H167" s="273"/>
      <c r="J167" s="277"/>
      <c r="K167" s="273"/>
    </row>
    <row r="168" spans="2:11" ht="15">
      <c r="B168" s="59">
        <v>13401</v>
      </c>
      <c r="C168" s="291" t="s">
        <v>95</v>
      </c>
      <c r="F168" s="273"/>
      <c r="G168" s="273"/>
      <c r="H168" s="273"/>
      <c r="J168" s="277"/>
      <c r="K168" s="273"/>
    </row>
    <row r="169" spans="2:11" ht="15">
      <c r="B169" s="59">
        <v>1341</v>
      </c>
      <c r="C169" s="291" t="s">
        <v>131</v>
      </c>
      <c r="F169" s="273"/>
      <c r="G169" s="273"/>
      <c r="H169" s="273"/>
      <c r="K169" s="273"/>
    </row>
    <row r="170" spans="2:11" ht="15">
      <c r="B170" s="59">
        <v>13411</v>
      </c>
      <c r="C170" s="291" t="s">
        <v>132</v>
      </c>
      <c r="F170" s="273"/>
      <c r="G170" s="273"/>
      <c r="H170" s="273"/>
      <c r="J170" s="277"/>
      <c r="K170" s="273"/>
    </row>
    <row r="171" spans="2:11" ht="15">
      <c r="B171" s="59">
        <v>1342</v>
      </c>
      <c r="C171" s="291" t="s">
        <v>133</v>
      </c>
      <c r="F171" s="273"/>
      <c r="G171" s="273"/>
      <c r="H171" s="273"/>
      <c r="J171" s="277"/>
      <c r="K171" s="273"/>
    </row>
    <row r="172" spans="2:11" ht="15">
      <c r="B172" s="59">
        <v>13421</v>
      </c>
      <c r="C172" s="291" t="s">
        <v>134</v>
      </c>
      <c r="F172" s="273"/>
      <c r="G172" s="273"/>
      <c r="H172" s="273"/>
      <c r="J172" s="277"/>
      <c r="K172" s="273"/>
    </row>
    <row r="173" spans="2:11" ht="15">
      <c r="B173" s="59">
        <v>13422</v>
      </c>
      <c r="C173" s="291" t="s">
        <v>135</v>
      </c>
      <c r="F173" s="273"/>
      <c r="G173" s="273"/>
      <c r="H173" s="273"/>
      <c r="J173" s="277"/>
      <c r="K173" s="273"/>
    </row>
    <row r="174" spans="2:11" ht="15">
      <c r="B174" s="59">
        <v>1343</v>
      </c>
      <c r="C174" s="291" t="s">
        <v>495</v>
      </c>
      <c r="F174" s="273"/>
      <c r="G174" s="273"/>
      <c r="H174" s="273"/>
      <c r="J174" s="277"/>
      <c r="K174" s="273"/>
    </row>
    <row r="175" spans="2:11" ht="15">
      <c r="B175" s="59">
        <v>1344</v>
      </c>
      <c r="C175" s="291" t="s">
        <v>136</v>
      </c>
      <c r="F175" s="273"/>
      <c r="G175" s="273"/>
      <c r="H175" s="273"/>
      <c r="J175" s="277"/>
      <c r="K175" s="273"/>
    </row>
    <row r="176" spans="2:11" ht="15">
      <c r="B176" s="59">
        <v>1345</v>
      </c>
      <c r="C176" s="291" t="s">
        <v>137</v>
      </c>
      <c r="F176" s="273"/>
      <c r="G176" s="273"/>
      <c r="H176" s="273"/>
      <c r="K176" s="273"/>
    </row>
    <row r="177" spans="3:11" ht="15">
      <c r="C177" s="291"/>
      <c r="F177" s="273"/>
      <c r="G177" s="273"/>
      <c r="H177" s="273"/>
      <c r="I177" s="273"/>
      <c r="J177" s="277"/>
      <c r="K177" s="273"/>
    </row>
    <row r="178" spans="2:11" ht="15">
      <c r="B178" s="59">
        <v>14</v>
      </c>
      <c r="C178" s="289" t="s">
        <v>138</v>
      </c>
      <c r="F178" s="273"/>
      <c r="G178" s="273"/>
      <c r="I178" s="273"/>
      <c r="J178" s="277"/>
      <c r="K178" s="273"/>
    </row>
    <row r="179" spans="2:11" ht="15">
      <c r="B179" s="59">
        <v>141</v>
      </c>
      <c r="C179" s="290" t="s">
        <v>139</v>
      </c>
      <c r="F179" s="273"/>
      <c r="G179" s="273"/>
      <c r="H179" s="273"/>
      <c r="J179" s="277"/>
      <c r="K179" s="273"/>
    </row>
    <row r="180" spans="2:11" ht="15">
      <c r="B180" s="59">
        <v>142</v>
      </c>
      <c r="C180" s="290" t="s">
        <v>140</v>
      </c>
      <c r="F180" s="273"/>
      <c r="G180" s="273"/>
      <c r="H180" s="273"/>
      <c r="J180" s="277"/>
      <c r="K180" s="273"/>
    </row>
    <row r="181" spans="2:11" ht="15">
      <c r="B181" s="59">
        <v>143</v>
      </c>
      <c r="C181" s="290" t="s">
        <v>141</v>
      </c>
      <c r="F181" s="273"/>
      <c r="G181" s="273"/>
      <c r="H181" s="273"/>
      <c r="J181" s="277"/>
      <c r="K181" s="273"/>
    </row>
    <row r="182" spans="6:11" ht="15">
      <c r="F182" s="280"/>
      <c r="G182" s="273"/>
      <c r="H182" s="273"/>
      <c r="I182" s="273"/>
      <c r="J182" s="277"/>
      <c r="K182" s="273"/>
    </row>
    <row r="183" spans="2:11" ht="15">
      <c r="B183" s="59">
        <v>15</v>
      </c>
      <c r="C183" s="289" t="s">
        <v>142</v>
      </c>
      <c r="F183" s="280"/>
      <c r="H183" s="273"/>
      <c r="I183" s="273"/>
      <c r="J183" s="277"/>
      <c r="K183" s="273"/>
    </row>
    <row r="184" spans="3:11" ht="15">
      <c r="C184" s="289"/>
      <c r="F184" s="273"/>
      <c r="G184" s="273"/>
      <c r="I184" s="273"/>
      <c r="J184" s="277"/>
      <c r="K184" s="273"/>
    </row>
    <row r="185" spans="2:11" ht="15">
      <c r="B185" s="59">
        <v>151</v>
      </c>
      <c r="C185" s="290" t="s">
        <v>143</v>
      </c>
      <c r="F185" s="273"/>
      <c r="G185" s="273"/>
      <c r="H185" s="273"/>
      <c r="J185" s="277"/>
      <c r="K185" s="273"/>
    </row>
    <row r="186" spans="2:11" ht="15">
      <c r="B186" s="59">
        <v>1511</v>
      </c>
      <c r="C186" s="291" t="s">
        <v>144</v>
      </c>
      <c r="F186" s="273"/>
      <c r="G186" s="273"/>
      <c r="H186" s="273"/>
      <c r="J186" s="277"/>
      <c r="K186" s="273"/>
    </row>
    <row r="187" spans="2:11" ht="15">
      <c r="B187" s="59">
        <v>1512</v>
      </c>
      <c r="C187" s="291" t="s">
        <v>145</v>
      </c>
      <c r="F187" s="273"/>
      <c r="G187" s="273"/>
      <c r="H187" s="273"/>
      <c r="J187" s="277"/>
      <c r="K187" s="273"/>
    </row>
    <row r="188" spans="2:11" ht="15">
      <c r="B188" s="59">
        <v>1513</v>
      </c>
      <c r="C188" s="291" t="s">
        <v>146</v>
      </c>
      <c r="F188" s="273"/>
      <c r="G188" s="273"/>
      <c r="H188" s="273"/>
      <c r="J188" s="277"/>
      <c r="K188" s="273"/>
    </row>
    <row r="189" spans="2:11" ht="15">
      <c r="B189" s="59">
        <v>1514</v>
      </c>
      <c r="C189" s="291" t="s">
        <v>147</v>
      </c>
      <c r="F189" s="273"/>
      <c r="G189" s="273"/>
      <c r="H189" s="273"/>
      <c r="J189" s="277"/>
      <c r="K189" s="273"/>
    </row>
    <row r="190" spans="2:11" ht="15">
      <c r="B190" s="59">
        <v>1515</v>
      </c>
      <c r="C190" s="291" t="s">
        <v>148</v>
      </c>
      <c r="F190" s="273"/>
      <c r="G190" s="273"/>
      <c r="H190" s="273"/>
      <c r="J190" s="277"/>
      <c r="K190" s="273"/>
    </row>
    <row r="191" spans="3:11" ht="15">
      <c r="C191" s="291"/>
      <c r="F191" s="273"/>
      <c r="G191" s="273"/>
      <c r="H191" s="273"/>
      <c r="J191" s="277"/>
      <c r="K191" s="273"/>
    </row>
    <row r="192" spans="2:11" ht="15">
      <c r="B192" s="59">
        <v>152</v>
      </c>
      <c r="C192" s="290" t="s">
        <v>149</v>
      </c>
      <c r="F192" s="273"/>
      <c r="G192" s="273"/>
      <c r="H192" s="273"/>
      <c r="I192" s="273"/>
      <c r="K192" s="273"/>
    </row>
    <row r="193" spans="2:11" ht="15">
      <c r="B193" s="59">
        <v>1521</v>
      </c>
      <c r="C193" s="291" t="s">
        <v>150</v>
      </c>
      <c r="F193" s="280"/>
      <c r="G193" s="273"/>
      <c r="H193" s="273"/>
      <c r="I193" s="273"/>
      <c r="K193" s="273"/>
    </row>
    <row r="194" spans="2:11" ht="15">
      <c r="B194" s="59">
        <v>1522</v>
      </c>
      <c r="C194" s="291" t="s">
        <v>151</v>
      </c>
      <c r="F194" s="273"/>
      <c r="G194" s="273"/>
      <c r="H194" s="273"/>
      <c r="I194" s="273"/>
      <c r="J194" s="277"/>
      <c r="K194" s="273"/>
    </row>
    <row r="195" spans="2:11" ht="15">
      <c r="B195" s="59">
        <v>1523</v>
      </c>
      <c r="C195" s="291" t="s">
        <v>152</v>
      </c>
      <c r="F195" s="280"/>
      <c r="G195" s="273"/>
      <c r="H195" s="273"/>
      <c r="J195" s="277"/>
      <c r="K195" s="273"/>
    </row>
    <row r="196" spans="2:11" ht="15">
      <c r="B196" s="59">
        <v>1524</v>
      </c>
      <c r="C196" s="291" t="s">
        <v>153</v>
      </c>
      <c r="F196" s="273"/>
      <c r="G196" s="273"/>
      <c r="H196" s="273"/>
      <c r="J196" s="277"/>
      <c r="K196" s="273"/>
    </row>
    <row r="197" spans="2:11" ht="15">
      <c r="B197" s="59">
        <v>1525</v>
      </c>
      <c r="C197" s="291" t="s">
        <v>154</v>
      </c>
      <c r="G197" s="273"/>
      <c r="H197" s="273"/>
      <c r="J197" s="277"/>
      <c r="K197" s="273"/>
    </row>
    <row r="198" spans="3:11" ht="15">
      <c r="C198" s="291"/>
      <c r="G198" s="273"/>
      <c r="H198" s="273"/>
      <c r="J198" s="277"/>
      <c r="K198" s="273"/>
    </row>
    <row r="199" spans="2:11" ht="15">
      <c r="B199" s="59">
        <v>153</v>
      </c>
      <c r="C199" s="290" t="s">
        <v>155</v>
      </c>
      <c r="G199" s="273"/>
      <c r="H199" s="273"/>
      <c r="J199" s="273"/>
      <c r="K199" s="273"/>
    </row>
    <row r="200" spans="2:11" ht="15">
      <c r="B200" s="59">
        <v>1531</v>
      </c>
      <c r="C200" s="291" t="s">
        <v>156</v>
      </c>
      <c r="G200" s="277"/>
      <c r="H200" s="273"/>
      <c r="I200" s="273"/>
      <c r="K200" s="273"/>
    </row>
    <row r="201" spans="2:11" ht="15">
      <c r="B201" s="59">
        <v>1532</v>
      </c>
      <c r="C201" s="291" t="s">
        <v>157</v>
      </c>
      <c r="G201" s="273"/>
      <c r="H201" s="277"/>
      <c r="I201" s="273"/>
      <c r="J201" s="273"/>
      <c r="K201" s="273"/>
    </row>
    <row r="202" spans="2:11" ht="15">
      <c r="B202" s="59">
        <v>1533</v>
      </c>
      <c r="C202" s="291" t="s">
        <v>267</v>
      </c>
      <c r="G202" s="273"/>
      <c r="H202" s="277"/>
      <c r="I202" s="273"/>
      <c r="J202" s="273"/>
      <c r="K202" s="273"/>
    </row>
    <row r="203" spans="2:11" ht="15">
      <c r="B203" s="59">
        <v>1534</v>
      </c>
      <c r="C203" s="291" t="s">
        <v>268</v>
      </c>
      <c r="G203" s="273"/>
      <c r="H203" s="277"/>
      <c r="I203" s="273"/>
      <c r="J203" s="273"/>
      <c r="K203" s="273"/>
    </row>
    <row r="204" spans="2:11" ht="15">
      <c r="B204" s="59">
        <v>1535</v>
      </c>
      <c r="C204" s="291" t="s">
        <v>269</v>
      </c>
      <c r="G204" s="273"/>
      <c r="H204" s="277"/>
      <c r="I204" s="273"/>
      <c r="J204" s="273"/>
      <c r="K204" s="273"/>
    </row>
    <row r="205" spans="2:11" ht="15">
      <c r="B205" s="59">
        <v>1536</v>
      </c>
      <c r="C205" s="291" t="s">
        <v>158</v>
      </c>
      <c r="F205" s="273"/>
      <c r="G205" s="273"/>
      <c r="I205" s="277"/>
      <c r="J205" s="273"/>
      <c r="K205" s="273"/>
    </row>
    <row r="206" spans="2:11" ht="15">
      <c r="B206" s="59">
        <v>1537</v>
      </c>
      <c r="C206" s="291" t="s">
        <v>159</v>
      </c>
      <c r="F206" s="273"/>
      <c r="G206" s="273"/>
      <c r="H206" s="273"/>
      <c r="J206" s="273"/>
      <c r="K206" s="273"/>
    </row>
    <row r="207" spans="2:11" ht="15">
      <c r="B207" s="59">
        <v>1538</v>
      </c>
      <c r="C207" s="291" t="s">
        <v>160</v>
      </c>
      <c r="F207" s="273"/>
      <c r="G207" s="273"/>
      <c r="H207" s="273"/>
      <c r="K207" s="273"/>
    </row>
    <row r="208" spans="2:11" ht="15">
      <c r="B208" s="59">
        <v>1539</v>
      </c>
      <c r="C208" s="291" t="s">
        <v>161</v>
      </c>
      <c r="F208" s="273"/>
      <c r="G208" s="273"/>
      <c r="H208" s="273"/>
      <c r="K208" s="273"/>
    </row>
    <row r="209" spans="3:11" ht="15">
      <c r="C209" s="291"/>
      <c r="F209" s="273"/>
      <c r="G209" s="273"/>
      <c r="H209" s="273"/>
      <c r="J209" s="273"/>
      <c r="K209" s="273"/>
    </row>
    <row r="210" spans="2:11" ht="15">
      <c r="B210" s="59">
        <v>154</v>
      </c>
      <c r="C210" s="290" t="s">
        <v>162</v>
      </c>
      <c r="F210" s="280"/>
      <c r="G210" s="273"/>
      <c r="H210" s="273"/>
      <c r="J210" s="273"/>
      <c r="K210" s="273"/>
    </row>
    <row r="211" spans="2:11" ht="15">
      <c r="B211" s="59">
        <v>1541</v>
      </c>
      <c r="C211" s="291" t="s">
        <v>163</v>
      </c>
      <c r="F211" s="273"/>
      <c r="G211" s="273"/>
      <c r="H211" s="273"/>
      <c r="K211" s="273"/>
    </row>
    <row r="212" spans="2:11" ht="15">
      <c r="B212" s="59">
        <v>1542</v>
      </c>
      <c r="C212" s="291" t="s">
        <v>711</v>
      </c>
      <c r="F212" s="273"/>
      <c r="G212" s="273"/>
      <c r="H212" s="273"/>
      <c r="K212" s="273"/>
    </row>
    <row r="213" spans="2:11" ht="15">
      <c r="B213" s="59">
        <v>1543</v>
      </c>
      <c r="C213" s="291" t="s">
        <v>164</v>
      </c>
      <c r="F213" s="273"/>
      <c r="G213" s="273"/>
      <c r="H213" s="273"/>
      <c r="K213" s="273"/>
    </row>
    <row r="214" spans="2:11" ht="15">
      <c r="B214" s="59">
        <v>1544</v>
      </c>
      <c r="C214" s="291" t="s">
        <v>270</v>
      </c>
      <c r="F214" s="273"/>
      <c r="G214" s="273"/>
      <c r="H214" s="273"/>
      <c r="K214" s="273"/>
    </row>
    <row r="215" spans="2:11" ht="15">
      <c r="B215" s="59">
        <v>1545</v>
      </c>
      <c r="C215" s="291" t="s">
        <v>271</v>
      </c>
      <c r="F215" s="273"/>
      <c r="G215" s="273"/>
      <c r="H215" s="273"/>
      <c r="K215" s="273"/>
    </row>
    <row r="216" spans="2:11" ht="15">
      <c r="B216" s="59">
        <v>1546</v>
      </c>
      <c r="C216" s="291" t="s">
        <v>272</v>
      </c>
      <c r="F216" s="273"/>
      <c r="G216" s="273"/>
      <c r="H216" s="273"/>
      <c r="K216" s="273"/>
    </row>
    <row r="217" spans="2:11" ht="15">
      <c r="B217" s="59">
        <v>1547</v>
      </c>
      <c r="C217" s="291" t="s">
        <v>165</v>
      </c>
      <c r="F217" s="273"/>
      <c r="G217" s="273"/>
      <c r="H217" s="273"/>
      <c r="K217" s="273"/>
    </row>
    <row r="218" spans="2:11" ht="15">
      <c r="B218" s="59">
        <v>1548</v>
      </c>
      <c r="C218" s="291" t="s">
        <v>166</v>
      </c>
      <c r="F218" s="273"/>
      <c r="G218" s="273"/>
      <c r="H218" s="273"/>
      <c r="K218" s="273"/>
    </row>
    <row r="219" spans="2:11" ht="15">
      <c r="B219" s="59">
        <v>1549</v>
      </c>
      <c r="C219" s="291" t="s">
        <v>167</v>
      </c>
      <c r="F219" s="273"/>
      <c r="G219" s="273"/>
      <c r="H219" s="273"/>
      <c r="J219" s="277"/>
      <c r="K219" s="273"/>
    </row>
    <row r="220" spans="2:11" ht="15">
      <c r="B220" s="59">
        <v>15410</v>
      </c>
      <c r="C220" s="291" t="s">
        <v>168</v>
      </c>
      <c r="F220" s="273"/>
      <c r="G220" s="273"/>
      <c r="H220" s="273"/>
      <c r="J220" s="273"/>
      <c r="K220" s="273"/>
    </row>
    <row r="221" spans="3:11" ht="15">
      <c r="C221" s="291"/>
      <c r="F221" s="277"/>
      <c r="G221" s="273"/>
      <c r="H221" s="273"/>
      <c r="J221" s="273"/>
      <c r="K221" s="273"/>
    </row>
    <row r="222" spans="2:11" ht="15">
      <c r="B222" s="59">
        <v>155</v>
      </c>
      <c r="C222" s="290" t="s">
        <v>169</v>
      </c>
      <c r="F222" s="277"/>
      <c r="G222" s="273"/>
      <c r="H222" s="273"/>
      <c r="K222" s="273"/>
    </row>
    <row r="223" spans="2:11" ht="15">
      <c r="B223" s="59">
        <v>1551</v>
      </c>
      <c r="C223" s="291" t="s">
        <v>170</v>
      </c>
      <c r="F223" s="273"/>
      <c r="G223" s="273"/>
      <c r="H223" s="273"/>
      <c r="J223" s="277"/>
      <c r="K223" s="273"/>
    </row>
    <row r="224" spans="2:11" ht="15">
      <c r="B224" s="59">
        <v>1552</v>
      </c>
      <c r="C224" s="291" t="s">
        <v>171</v>
      </c>
      <c r="F224" s="273"/>
      <c r="G224" s="273"/>
      <c r="H224" s="273"/>
      <c r="J224" s="277"/>
      <c r="K224" s="273"/>
    </row>
    <row r="225" spans="3:11" ht="15">
      <c r="C225" s="291"/>
      <c r="F225" s="276"/>
      <c r="G225" s="273"/>
      <c r="H225" s="273"/>
      <c r="K225" s="273"/>
    </row>
    <row r="226" spans="2:11" ht="15.75">
      <c r="B226" s="59">
        <v>2</v>
      </c>
      <c r="C226" s="292" t="s">
        <v>444</v>
      </c>
      <c r="F226" s="276"/>
      <c r="G226" s="273"/>
      <c r="H226" s="273"/>
      <c r="K226" s="273"/>
    </row>
    <row r="227" spans="3:11" ht="15.75">
      <c r="C227" s="292"/>
      <c r="F227" s="277"/>
      <c r="G227" s="273"/>
      <c r="H227" s="273"/>
      <c r="K227" s="273"/>
    </row>
    <row r="228" spans="2:11" ht="15">
      <c r="B228" s="59">
        <v>21</v>
      </c>
      <c r="C228" s="289" t="s">
        <v>1052</v>
      </c>
      <c r="F228" s="277"/>
      <c r="G228" s="273"/>
      <c r="H228" s="273"/>
      <c r="J228" s="277"/>
      <c r="K228" s="273"/>
    </row>
    <row r="229" spans="3:11" ht="15">
      <c r="C229" s="289"/>
      <c r="F229" s="277"/>
      <c r="G229" s="273"/>
      <c r="H229" s="273"/>
      <c r="J229" s="277"/>
      <c r="K229" s="273"/>
    </row>
    <row r="230" spans="2:11" ht="15">
      <c r="B230" s="59">
        <v>211</v>
      </c>
      <c r="C230" s="290" t="s">
        <v>430</v>
      </c>
      <c r="F230" s="273"/>
      <c r="G230" s="273"/>
      <c r="H230" s="273"/>
      <c r="K230" s="273"/>
    </row>
    <row r="231" spans="2:11" ht="15">
      <c r="B231" s="59">
        <v>2111</v>
      </c>
      <c r="C231" s="291" t="s">
        <v>174</v>
      </c>
      <c r="F231" s="273"/>
      <c r="G231" s="273"/>
      <c r="H231" s="273"/>
      <c r="K231" s="273"/>
    </row>
    <row r="232" spans="2:11" ht="15">
      <c r="B232" s="59">
        <v>2112</v>
      </c>
      <c r="C232" s="291" t="s">
        <v>273</v>
      </c>
      <c r="F232" s="277"/>
      <c r="G232" s="273"/>
      <c r="H232" s="273"/>
      <c r="K232" s="273"/>
    </row>
    <row r="233" spans="2:11" ht="15">
      <c r="B233" s="59">
        <v>2113</v>
      </c>
      <c r="C233" s="291" t="s">
        <v>274</v>
      </c>
      <c r="F233" s="277"/>
      <c r="G233" s="273"/>
      <c r="H233" s="273"/>
      <c r="K233" s="273"/>
    </row>
    <row r="234" spans="3:11" ht="15">
      <c r="C234" s="291"/>
      <c r="F234" s="277"/>
      <c r="G234" s="273"/>
      <c r="H234" s="273"/>
      <c r="K234" s="273"/>
    </row>
    <row r="235" spans="2:11" ht="15">
      <c r="B235" s="59">
        <v>212</v>
      </c>
      <c r="C235" s="290" t="s">
        <v>429</v>
      </c>
      <c r="F235" s="279"/>
      <c r="G235" s="273"/>
      <c r="H235" s="273"/>
      <c r="J235" s="273"/>
      <c r="K235" s="273"/>
    </row>
    <row r="236" spans="2:11" ht="15">
      <c r="B236" s="59">
        <v>2121</v>
      </c>
      <c r="C236" s="291" t="s">
        <v>175</v>
      </c>
      <c r="F236" s="273"/>
      <c r="G236" s="273"/>
      <c r="H236" s="273"/>
      <c r="K236" s="273"/>
    </row>
    <row r="237" spans="2:11" ht="15">
      <c r="B237" s="59">
        <v>2122</v>
      </c>
      <c r="C237" s="291" t="s">
        <v>376</v>
      </c>
      <c r="F237" s="277"/>
      <c r="G237" s="273"/>
      <c r="H237" s="273"/>
      <c r="K237" s="273"/>
    </row>
    <row r="238" spans="2:11" ht="15">
      <c r="B238" s="59">
        <v>2123</v>
      </c>
      <c r="C238" s="291" t="s">
        <v>176</v>
      </c>
      <c r="F238" s="273"/>
      <c r="G238" s="273"/>
      <c r="H238" s="273"/>
      <c r="K238" s="273"/>
    </row>
    <row r="239" spans="2:11" ht="15">
      <c r="B239" s="59">
        <v>2124</v>
      </c>
      <c r="C239" s="291" t="s">
        <v>177</v>
      </c>
      <c r="F239" s="273"/>
      <c r="G239" s="273"/>
      <c r="H239" s="273"/>
      <c r="K239" s="273"/>
    </row>
    <row r="240" spans="3:11" ht="15">
      <c r="C240" s="291"/>
      <c r="F240" s="277"/>
      <c r="G240" s="273"/>
      <c r="H240" s="273"/>
      <c r="K240" s="273"/>
    </row>
    <row r="241" spans="2:11" ht="15">
      <c r="B241" s="59">
        <v>213</v>
      </c>
      <c r="C241" s="290" t="s">
        <v>1056</v>
      </c>
      <c r="F241" s="276"/>
      <c r="G241" s="273"/>
      <c r="H241" s="273"/>
      <c r="K241" s="273"/>
    </row>
    <row r="242" spans="2:11" ht="15">
      <c r="B242" s="59">
        <v>2131</v>
      </c>
      <c r="C242" s="291" t="s">
        <v>178</v>
      </c>
      <c r="F242" s="277"/>
      <c r="G242" s="273"/>
      <c r="H242" s="273"/>
      <c r="K242" s="273"/>
    </row>
    <row r="243" spans="2:11" ht="15">
      <c r="B243" s="59">
        <v>2132</v>
      </c>
      <c r="C243" s="291" t="s">
        <v>179</v>
      </c>
      <c r="F243" s="277"/>
      <c r="G243" s="273"/>
      <c r="H243" s="273"/>
      <c r="J243" s="277"/>
      <c r="K243" s="273"/>
    </row>
    <row r="244" spans="2:11" ht="15">
      <c r="B244" s="59">
        <v>2133</v>
      </c>
      <c r="C244" s="291" t="s">
        <v>181</v>
      </c>
      <c r="F244" s="277"/>
      <c r="G244" s="273"/>
      <c r="H244" s="273"/>
      <c r="J244" s="277"/>
      <c r="K244" s="273"/>
    </row>
    <row r="245" spans="2:11" ht="15">
      <c r="B245" s="59">
        <v>2134</v>
      </c>
      <c r="C245" s="291" t="s">
        <v>180</v>
      </c>
      <c r="F245" s="273"/>
      <c r="G245" s="273"/>
      <c r="H245" s="273"/>
      <c r="K245" s="273"/>
    </row>
    <row r="246" spans="2:11" ht="15">
      <c r="B246" s="59">
        <v>2135</v>
      </c>
      <c r="C246" s="291" t="s">
        <v>716</v>
      </c>
      <c r="F246" s="277"/>
      <c r="G246" s="273"/>
      <c r="H246" s="273"/>
      <c r="K246" s="273"/>
    </row>
    <row r="247" spans="2:11" ht="15">
      <c r="B247" s="59">
        <v>2136</v>
      </c>
      <c r="C247" s="291" t="s">
        <v>200</v>
      </c>
      <c r="F247" s="277"/>
      <c r="G247" s="273"/>
      <c r="H247" s="273"/>
      <c r="J247" s="277"/>
      <c r="K247" s="273"/>
    </row>
    <row r="248" spans="2:11" ht="15">
      <c r="B248" s="59">
        <v>2137</v>
      </c>
      <c r="C248" s="291" t="s">
        <v>182</v>
      </c>
      <c r="F248" s="277"/>
      <c r="G248" s="273"/>
      <c r="H248" s="273"/>
      <c r="J248" s="277"/>
      <c r="K248" s="273"/>
    </row>
    <row r="249" spans="2:11" ht="15">
      <c r="B249" s="59">
        <v>2138</v>
      </c>
      <c r="C249" s="291" t="s">
        <v>275</v>
      </c>
      <c r="F249" s="273"/>
      <c r="G249" s="273"/>
      <c r="H249" s="273"/>
      <c r="K249" s="273"/>
    </row>
    <row r="250" spans="2:11" ht="15">
      <c r="B250" s="59">
        <v>2139</v>
      </c>
      <c r="C250" s="291" t="s">
        <v>183</v>
      </c>
      <c r="F250" s="273"/>
      <c r="G250" s="273"/>
      <c r="H250" s="273"/>
      <c r="K250" s="273"/>
    </row>
    <row r="251" spans="7:11" ht="15">
      <c r="G251" s="273"/>
      <c r="H251" s="273"/>
      <c r="K251" s="273"/>
    </row>
    <row r="252" spans="3:11" ht="15">
      <c r="C252" s="291"/>
      <c r="G252" s="273"/>
      <c r="H252" s="273"/>
      <c r="K252" s="273"/>
    </row>
    <row r="253" spans="2:11" ht="15">
      <c r="B253" s="59">
        <v>214</v>
      </c>
      <c r="C253" s="290" t="s">
        <v>390</v>
      </c>
      <c r="G253" s="273"/>
      <c r="H253" s="273"/>
      <c r="K253" s="273"/>
    </row>
    <row r="254" spans="2:11" ht="15">
      <c r="B254" s="59">
        <v>2141</v>
      </c>
      <c r="C254" s="291" t="s">
        <v>391</v>
      </c>
      <c r="E254" s="291"/>
      <c r="G254" s="273"/>
      <c r="H254" s="273"/>
      <c r="K254" s="273"/>
    </row>
    <row r="255" spans="2:11" ht="15">
      <c r="B255" s="59">
        <v>2142</v>
      </c>
      <c r="C255" s="291" t="s">
        <v>392</v>
      </c>
      <c r="G255" s="273"/>
      <c r="H255" s="273"/>
      <c r="K255" s="273"/>
    </row>
    <row r="256" spans="2:11" ht="15">
      <c r="B256" s="59">
        <v>2143</v>
      </c>
      <c r="C256" s="291" t="s">
        <v>393</v>
      </c>
      <c r="G256" s="273"/>
      <c r="H256" s="273"/>
      <c r="K256" s="273"/>
    </row>
    <row r="257" spans="2:11" ht="15">
      <c r="B257" s="59">
        <v>2144</v>
      </c>
      <c r="C257" s="291" t="s">
        <v>283</v>
      </c>
      <c r="G257" s="273"/>
      <c r="H257" s="273"/>
      <c r="K257" s="273"/>
    </row>
    <row r="258" spans="2:11" ht="15">
      <c r="B258" s="59">
        <v>2145</v>
      </c>
      <c r="C258" s="291" t="s">
        <v>400</v>
      </c>
      <c r="G258" s="273"/>
      <c r="H258" s="273"/>
      <c r="K258" s="273"/>
    </row>
    <row r="259" spans="3:11" ht="15">
      <c r="C259" s="291"/>
      <c r="G259" s="273"/>
      <c r="H259" s="273"/>
      <c r="J259" s="277"/>
      <c r="K259" s="273"/>
    </row>
    <row r="260" spans="2:11" ht="15">
      <c r="B260" s="59">
        <v>215</v>
      </c>
      <c r="C260" s="290" t="s">
        <v>1053</v>
      </c>
      <c r="G260" s="273"/>
      <c r="H260" s="273"/>
      <c r="J260" s="277"/>
      <c r="K260" s="273"/>
    </row>
    <row r="261" spans="2:11" ht="15">
      <c r="B261" s="59">
        <v>2151</v>
      </c>
      <c r="C261" s="291" t="s">
        <v>551</v>
      </c>
      <c r="G261" s="273"/>
      <c r="H261" s="273"/>
      <c r="K261" s="273"/>
    </row>
    <row r="262" spans="2:11" ht="15">
      <c r="B262" s="59">
        <v>2152</v>
      </c>
      <c r="C262" s="291" t="s">
        <v>552</v>
      </c>
      <c r="G262" s="273"/>
      <c r="H262" s="273"/>
      <c r="K262" s="273"/>
    </row>
    <row r="263" spans="2:11" ht="15">
      <c r="B263" s="59">
        <v>2153</v>
      </c>
      <c r="C263" s="291" t="s">
        <v>553</v>
      </c>
      <c r="G263" s="273"/>
      <c r="H263" s="273"/>
      <c r="K263" s="273"/>
    </row>
    <row r="264" spans="2:11" ht="15">
      <c r="B264" s="59">
        <v>2154</v>
      </c>
      <c r="C264" s="291" t="s">
        <v>554</v>
      </c>
      <c r="G264" s="273"/>
      <c r="H264" s="273"/>
      <c r="K264" s="273"/>
    </row>
    <row r="265" spans="2:11" ht="15">
      <c r="B265" s="59">
        <v>2155</v>
      </c>
      <c r="C265" s="291" t="s">
        <v>555</v>
      </c>
      <c r="G265" s="273"/>
      <c r="H265" s="273"/>
      <c r="I265" s="273"/>
      <c r="J265" s="273"/>
      <c r="K265" s="273"/>
    </row>
    <row r="266" spans="2:11" ht="15">
      <c r="B266" s="59">
        <v>2156</v>
      </c>
      <c r="C266" s="291" t="s">
        <v>556</v>
      </c>
      <c r="F266" s="273"/>
      <c r="G266" s="273"/>
      <c r="I266" s="273"/>
      <c r="J266" s="273"/>
      <c r="K266" s="273"/>
    </row>
    <row r="267" spans="2:11" ht="15">
      <c r="B267" s="59">
        <v>2157</v>
      </c>
      <c r="C267" s="291" t="s">
        <v>557</v>
      </c>
      <c r="F267" s="276"/>
      <c r="G267" s="273"/>
      <c r="H267" s="273"/>
      <c r="J267" s="273"/>
      <c r="K267" s="273"/>
    </row>
    <row r="268" spans="3:11" ht="15">
      <c r="C268" s="291"/>
      <c r="F268" s="277"/>
      <c r="G268" s="273"/>
      <c r="H268" s="273"/>
      <c r="K268" s="273"/>
    </row>
    <row r="269" spans="2:11" ht="15">
      <c r="B269" s="59">
        <v>216</v>
      </c>
      <c r="C269" s="290" t="s">
        <v>433</v>
      </c>
      <c r="F269" s="273"/>
      <c r="G269" s="273"/>
      <c r="H269" s="273"/>
      <c r="J269" s="273"/>
      <c r="K269" s="273"/>
    </row>
    <row r="270" spans="2:11" ht="15">
      <c r="B270" s="59">
        <v>2161</v>
      </c>
      <c r="C270" s="290" t="s">
        <v>276</v>
      </c>
      <c r="F270" s="273"/>
      <c r="G270" s="273"/>
      <c r="H270" s="273"/>
      <c r="J270" s="273"/>
      <c r="K270" s="273"/>
    </row>
    <row r="271" spans="2:11" ht="15">
      <c r="B271" s="59">
        <v>21611</v>
      </c>
      <c r="C271" s="291" t="s">
        <v>361</v>
      </c>
      <c r="F271" s="273"/>
      <c r="G271" s="273"/>
      <c r="H271" s="273"/>
      <c r="J271" s="273"/>
      <c r="K271" s="273"/>
    </row>
    <row r="272" spans="2:11" ht="15">
      <c r="B272" s="59">
        <v>21612</v>
      </c>
      <c r="C272" s="291" t="s">
        <v>279</v>
      </c>
      <c r="F272" s="273"/>
      <c r="G272" s="273"/>
      <c r="H272" s="273"/>
      <c r="K272" s="273"/>
    </row>
    <row r="273" spans="2:11" ht="15">
      <c r="B273" s="59">
        <v>21613</v>
      </c>
      <c r="C273" s="291" t="s">
        <v>280</v>
      </c>
      <c r="F273" s="273"/>
      <c r="G273" s="273"/>
      <c r="H273" s="273"/>
      <c r="K273" s="273"/>
    </row>
    <row r="274" spans="2:11" ht="15">
      <c r="B274" s="59">
        <v>21614</v>
      </c>
      <c r="C274" s="291" t="s">
        <v>387</v>
      </c>
      <c r="F274" s="273"/>
      <c r="G274" s="273"/>
      <c r="H274" s="273"/>
      <c r="K274" s="273"/>
    </row>
    <row r="275" spans="2:11" ht="15">
      <c r="B275" s="59">
        <v>21615</v>
      </c>
      <c r="C275" s="291" t="s">
        <v>184</v>
      </c>
      <c r="F275" s="273"/>
      <c r="G275" s="273"/>
      <c r="H275" s="273"/>
      <c r="J275" s="273"/>
      <c r="K275" s="273"/>
    </row>
    <row r="276" spans="2:11" ht="15">
      <c r="B276" s="59">
        <v>21616</v>
      </c>
      <c r="C276" s="291" t="s">
        <v>185</v>
      </c>
      <c r="F276" s="273"/>
      <c r="G276" s="273"/>
      <c r="H276" s="273"/>
      <c r="J276" s="273"/>
      <c r="K276" s="273"/>
    </row>
    <row r="277" spans="2:11" ht="15">
      <c r="B277" s="59">
        <v>21617</v>
      </c>
      <c r="C277" s="291" t="s">
        <v>186</v>
      </c>
      <c r="F277" s="277"/>
      <c r="G277" s="273"/>
      <c r="H277" s="273"/>
      <c r="K277" s="273"/>
    </row>
    <row r="278" spans="2:11" ht="15">
      <c r="B278" s="59">
        <v>21618</v>
      </c>
      <c r="C278" s="291" t="s">
        <v>188</v>
      </c>
      <c r="F278" s="277"/>
      <c r="G278" s="273"/>
      <c r="H278" s="273"/>
      <c r="J278" s="273"/>
      <c r="K278" s="273"/>
    </row>
    <row r="279" spans="2:11" ht="15">
      <c r="B279" s="59">
        <v>21619</v>
      </c>
      <c r="C279" s="291" t="s">
        <v>281</v>
      </c>
      <c r="F279" s="277"/>
      <c r="G279" s="273"/>
      <c r="H279" s="273"/>
      <c r="J279" s="273"/>
      <c r="K279" s="273"/>
    </row>
    <row r="280" spans="2:11" ht="15">
      <c r="B280" s="59">
        <v>216110</v>
      </c>
      <c r="C280" s="291" t="s">
        <v>187</v>
      </c>
      <c r="F280" s="277"/>
      <c r="G280" s="273"/>
      <c r="H280" s="273"/>
      <c r="J280" s="273"/>
      <c r="K280" s="273"/>
    </row>
    <row r="281" spans="3:11" ht="15">
      <c r="C281" s="291"/>
      <c r="F281" s="277"/>
      <c r="G281" s="273"/>
      <c r="H281" s="273"/>
      <c r="J281" s="273"/>
      <c r="K281" s="273"/>
    </row>
    <row r="282" spans="2:11" ht="15">
      <c r="B282" s="59">
        <v>2162</v>
      </c>
      <c r="C282" s="290" t="s">
        <v>277</v>
      </c>
      <c r="F282" s="277"/>
      <c r="G282" s="273"/>
      <c r="H282" s="273"/>
      <c r="J282" s="273"/>
      <c r="K282" s="273"/>
    </row>
    <row r="283" spans="2:11" ht="15">
      <c r="B283" s="59">
        <v>21621</v>
      </c>
      <c r="C283" s="291" t="s">
        <v>189</v>
      </c>
      <c r="F283" s="273"/>
      <c r="G283" s="273"/>
      <c r="H283" s="273"/>
      <c r="K283" s="273"/>
    </row>
    <row r="284" spans="2:11" ht="15">
      <c r="B284" s="59">
        <v>21622</v>
      </c>
      <c r="C284" s="291" t="s">
        <v>1199</v>
      </c>
      <c r="F284" s="273"/>
      <c r="G284" s="273"/>
      <c r="H284" s="273"/>
      <c r="K284" s="273"/>
    </row>
    <row r="285" spans="2:11" ht="15">
      <c r="B285" s="59">
        <v>21623</v>
      </c>
      <c r="C285" s="291" t="s">
        <v>388</v>
      </c>
      <c r="F285" s="273"/>
      <c r="G285" s="273"/>
      <c r="H285" s="273"/>
      <c r="K285" s="273"/>
    </row>
    <row r="286" spans="3:11" ht="15">
      <c r="C286" s="291"/>
      <c r="F286" s="273"/>
      <c r="G286" s="273"/>
      <c r="H286" s="273"/>
      <c r="K286" s="273"/>
    </row>
    <row r="287" spans="2:11" ht="15">
      <c r="B287" s="59">
        <v>2163</v>
      </c>
      <c r="C287" s="290" t="s">
        <v>278</v>
      </c>
      <c r="F287" s="273"/>
      <c r="G287" s="273"/>
      <c r="H287" s="273"/>
      <c r="K287" s="273"/>
    </row>
    <row r="288" spans="2:11" ht="15">
      <c r="B288" s="59">
        <v>21631</v>
      </c>
      <c r="C288" s="291" t="s">
        <v>389</v>
      </c>
      <c r="F288" s="277"/>
      <c r="G288" s="273"/>
      <c r="H288" s="273"/>
      <c r="J288" s="273"/>
      <c r="K288" s="273"/>
    </row>
    <row r="289" spans="2:11" ht="15">
      <c r="B289" s="59">
        <v>21632</v>
      </c>
      <c r="C289" s="291" t="s">
        <v>190</v>
      </c>
      <c r="F289" s="273"/>
      <c r="G289" s="273"/>
      <c r="H289" s="273"/>
      <c r="J289" s="273"/>
      <c r="K289" s="273"/>
    </row>
    <row r="290" spans="2:11" ht="15">
      <c r="B290" s="59">
        <v>21633</v>
      </c>
      <c r="C290" s="291" t="s">
        <v>369</v>
      </c>
      <c r="F290" s="273"/>
      <c r="G290" s="273"/>
      <c r="H290" s="273"/>
      <c r="K290" s="273"/>
    </row>
    <row r="291" spans="2:11" ht="15">
      <c r="B291" s="59">
        <v>21634</v>
      </c>
      <c r="C291" s="291" t="s">
        <v>282</v>
      </c>
      <c r="F291" s="273"/>
      <c r="G291" s="273"/>
      <c r="H291" s="273"/>
      <c r="J291" s="273"/>
      <c r="K291" s="273"/>
    </row>
    <row r="292" spans="3:11" ht="15">
      <c r="C292" s="291"/>
      <c r="F292" s="273"/>
      <c r="G292" s="273"/>
      <c r="H292" s="273"/>
      <c r="J292" s="273"/>
      <c r="K292" s="273"/>
    </row>
    <row r="293" spans="2:11" ht="15">
      <c r="B293" s="59">
        <v>217</v>
      </c>
      <c r="C293" s="290" t="s">
        <v>432</v>
      </c>
      <c r="F293" s="273"/>
      <c r="G293" s="273"/>
      <c r="H293" s="273"/>
      <c r="K293" s="273"/>
    </row>
    <row r="294" spans="2:11" ht="15">
      <c r="B294" s="59">
        <v>2171</v>
      </c>
      <c r="C294" s="291" t="s">
        <v>492</v>
      </c>
      <c r="F294" s="273"/>
      <c r="G294" s="273"/>
      <c r="H294" s="273"/>
      <c r="J294" s="273"/>
      <c r="K294" s="273"/>
    </row>
    <row r="295" spans="2:11" ht="15">
      <c r="B295" s="59">
        <v>2172</v>
      </c>
      <c r="C295" s="291" t="s">
        <v>191</v>
      </c>
      <c r="F295" s="277"/>
      <c r="G295" s="273"/>
      <c r="H295" s="273"/>
      <c r="J295" s="273"/>
      <c r="K295" s="273"/>
    </row>
    <row r="296" spans="2:11" ht="15">
      <c r="B296" s="59">
        <v>2173</v>
      </c>
      <c r="C296" s="291" t="s">
        <v>209</v>
      </c>
      <c r="F296" s="277"/>
      <c r="G296" s="273"/>
      <c r="H296" s="273"/>
      <c r="K296" s="273"/>
    </row>
    <row r="297" spans="2:11" ht="15">
      <c r="B297" s="59">
        <v>2174</v>
      </c>
      <c r="C297" s="291" t="s">
        <v>192</v>
      </c>
      <c r="F297" s="277"/>
      <c r="G297" s="273"/>
      <c r="H297" s="273"/>
      <c r="J297" s="273"/>
      <c r="K297" s="273"/>
    </row>
    <row r="298" spans="2:11" ht="15">
      <c r="B298" s="59">
        <v>2175</v>
      </c>
      <c r="C298" s="291" t="s">
        <v>193</v>
      </c>
      <c r="F298" s="273"/>
      <c r="G298" s="273"/>
      <c r="H298" s="273"/>
      <c r="J298" s="273"/>
      <c r="K298" s="273"/>
    </row>
    <row r="299" spans="2:11" ht="15">
      <c r="B299" s="59">
        <v>2176</v>
      </c>
      <c r="C299" s="291" t="s">
        <v>194</v>
      </c>
      <c r="F299" s="273"/>
      <c r="G299" s="273"/>
      <c r="H299" s="273"/>
      <c r="K299" s="273"/>
    </row>
    <row r="300" spans="2:11" ht="15">
      <c r="B300" s="59">
        <v>2177</v>
      </c>
      <c r="C300" s="291" t="s">
        <v>195</v>
      </c>
      <c r="G300" s="273"/>
      <c r="H300" s="273"/>
      <c r="J300" s="273"/>
      <c r="K300" s="273"/>
    </row>
    <row r="301" spans="2:11" ht="15">
      <c r="B301" s="59">
        <v>2178</v>
      </c>
      <c r="C301" s="291" t="s">
        <v>196</v>
      </c>
      <c r="G301" s="273"/>
      <c r="H301" s="273"/>
      <c r="J301" s="273"/>
      <c r="K301" s="273"/>
    </row>
    <row r="302" spans="2:11" ht="15">
      <c r="B302" s="59">
        <v>2179</v>
      </c>
      <c r="C302" s="291" t="s">
        <v>197</v>
      </c>
      <c r="G302" s="273"/>
      <c r="H302" s="273"/>
      <c r="K302" s="273"/>
    </row>
    <row r="303" spans="2:11" ht="15">
      <c r="B303" s="59">
        <v>21710</v>
      </c>
      <c r="C303" s="291" t="s">
        <v>198</v>
      </c>
      <c r="G303" s="273"/>
      <c r="H303" s="273"/>
      <c r="J303" s="273"/>
      <c r="K303" s="273"/>
    </row>
    <row r="304" spans="2:11" ht="15">
      <c r="B304" s="59">
        <v>21711</v>
      </c>
      <c r="C304" s="291" t="s">
        <v>199</v>
      </c>
      <c r="F304" s="273"/>
      <c r="G304" s="273"/>
      <c r="H304" s="273"/>
      <c r="J304" s="273"/>
      <c r="K304" s="273"/>
    </row>
    <row r="305" spans="2:11" ht="15">
      <c r="B305" s="59">
        <v>21712</v>
      </c>
      <c r="C305" s="291" t="s">
        <v>550</v>
      </c>
      <c r="F305" s="280"/>
      <c r="G305" s="273"/>
      <c r="H305" s="273"/>
      <c r="K305" s="273"/>
    </row>
    <row r="306" spans="2:11" ht="15">
      <c r="B306" s="59">
        <v>21713</v>
      </c>
      <c r="C306" s="291" t="s">
        <v>564</v>
      </c>
      <c r="F306" s="273"/>
      <c r="G306" s="273"/>
      <c r="H306" s="273"/>
      <c r="K306" s="273"/>
    </row>
    <row r="307" spans="3:11" ht="15">
      <c r="C307" s="291"/>
      <c r="F307" s="273"/>
      <c r="G307" s="273"/>
      <c r="H307" s="273"/>
      <c r="K307" s="273"/>
    </row>
    <row r="308" spans="2:11" ht="15">
      <c r="B308" s="59">
        <v>218</v>
      </c>
      <c r="C308" s="290" t="s">
        <v>431</v>
      </c>
      <c r="F308" s="277"/>
      <c r="G308" s="273"/>
      <c r="H308" s="273"/>
      <c r="K308" s="273"/>
    </row>
    <row r="309" spans="2:11" ht="15">
      <c r="B309" s="59">
        <v>2181</v>
      </c>
      <c r="C309" s="291" t="s">
        <v>202</v>
      </c>
      <c r="F309" s="273"/>
      <c r="G309" s="273"/>
      <c r="H309" s="273"/>
      <c r="K309" s="273"/>
    </row>
    <row r="310" spans="2:11" ht="15">
      <c r="B310" s="59">
        <v>2182</v>
      </c>
      <c r="C310" s="291" t="s">
        <v>549</v>
      </c>
      <c r="F310" s="277"/>
      <c r="G310" s="273"/>
      <c r="H310" s="273"/>
      <c r="K310" s="273"/>
    </row>
    <row r="311" spans="2:11" ht="15">
      <c r="B311" s="59">
        <v>2183</v>
      </c>
      <c r="C311" s="291" t="s">
        <v>183</v>
      </c>
      <c r="F311" s="273"/>
      <c r="G311" s="273"/>
      <c r="H311" s="273"/>
      <c r="K311" s="273"/>
    </row>
    <row r="312" spans="2:11" ht="15">
      <c r="B312" s="59">
        <v>2184</v>
      </c>
      <c r="C312" s="291" t="s">
        <v>203</v>
      </c>
      <c r="F312" s="273"/>
      <c r="G312" s="273"/>
      <c r="H312" s="273"/>
      <c r="K312" s="273"/>
    </row>
    <row r="313" spans="2:11" ht="15">
      <c r="B313" s="59">
        <v>2185</v>
      </c>
      <c r="C313" s="291" t="s">
        <v>204</v>
      </c>
      <c r="F313" s="277"/>
      <c r="G313" s="273"/>
      <c r="H313" s="273"/>
      <c r="K313" s="273"/>
    </row>
    <row r="314" spans="2:11" ht="15">
      <c r="B314" s="59">
        <v>2186</v>
      </c>
      <c r="C314" s="291" t="s">
        <v>205</v>
      </c>
      <c r="F314" s="273"/>
      <c r="G314" s="273"/>
      <c r="H314" s="273"/>
      <c r="I314" s="273"/>
      <c r="J314" s="273"/>
      <c r="K314" s="273"/>
    </row>
    <row r="315" spans="2:11" ht="15">
      <c r="B315" s="59">
        <v>2187</v>
      </c>
      <c r="C315" s="291" t="s">
        <v>206</v>
      </c>
      <c r="F315" s="273"/>
      <c r="H315" s="273"/>
      <c r="I315" s="273"/>
      <c r="J315" s="273"/>
      <c r="K315" s="273"/>
    </row>
    <row r="316" spans="2:11" ht="15">
      <c r="B316" s="59">
        <v>2188</v>
      </c>
      <c r="C316" s="291" t="s">
        <v>207</v>
      </c>
      <c r="F316" s="277"/>
      <c r="G316" s="273"/>
      <c r="I316" s="273"/>
      <c r="J316" s="273"/>
      <c r="K316" s="273"/>
    </row>
    <row r="317" spans="3:11" ht="15">
      <c r="C317" s="291"/>
      <c r="F317" s="277"/>
      <c r="G317" s="273"/>
      <c r="H317" s="273"/>
      <c r="J317" s="273"/>
      <c r="K317" s="273"/>
    </row>
    <row r="318" spans="2:11" ht="15">
      <c r="B318" s="59">
        <v>22</v>
      </c>
      <c r="C318" s="289" t="s">
        <v>208</v>
      </c>
      <c r="F318" s="277"/>
      <c r="G318" s="273"/>
      <c r="H318" s="273"/>
      <c r="K318" s="273"/>
    </row>
    <row r="319" spans="3:11" ht="15">
      <c r="C319" s="289"/>
      <c r="F319" s="273"/>
      <c r="G319" s="273"/>
      <c r="H319" s="273"/>
      <c r="J319" s="273"/>
      <c r="K319" s="273"/>
    </row>
    <row r="320" spans="2:11" ht="15">
      <c r="B320" s="59">
        <v>221</v>
      </c>
      <c r="C320" s="290" t="s">
        <v>430</v>
      </c>
      <c r="F320" s="273"/>
      <c r="G320" s="273"/>
      <c r="H320" s="273"/>
      <c r="J320" s="273"/>
      <c r="K320" s="273"/>
    </row>
    <row r="321" spans="2:11" ht="15">
      <c r="B321" s="59">
        <v>2211</v>
      </c>
      <c r="C321" s="291" t="s">
        <v>211</v>
      </c>
      <c r="F321" s="273"/>
      <c r="G321" s="273"/>
      <c r="H321" s="273"/>
      <c r="K321" s="273"/>
    </row>
    <row r="322" spans="2:11" ht="15">
      <c r="B322" s="59">
        <v>22111</v>
      </c>
      <c r="C322" s="291" t="s">
        <v>496</v>
      </c>
      <c r="F322" s="273"/>
      <c r="G322" s="273"/>
      <c r="H322" s="273"/>
      <c r="J322" s="273"/>
      <c r="K322" s="273"/>
    </row>
    <row r="323" spans="3:11" ht="15">
      <c r="C323" s="291"/>
      <c r="F323" s="280"/>
      <c r="G323" s="273"/>
      <c r="H323" s="273"/>
      <c r="J323" s="273"/>
      <c r="K323" s="273"/>
    </row>
    <row r="324" spans="2:11" ht="15">
      <c r="B324" s="59">
        <v>222</v>
      </c>
      <c r="C324" s="290" t="s">
        <v>429</v>
      </c>
      <c r="F324" s="273"/>
      <c r="G324" s="273"/>
      <c r="H324" s="273"/>
      <c r="K324" s="273"/>
    </row>
    <row r="325" spans="2:11" ht="15">
      <c r="B325" s="59">
        <v>2221</v>
      </c>
      <c r="C325" s="291" t="s">
        <v>201</v>
      </c>
      <c r="F325" s="273"/>
      <c r="G325" s="273"/>
      <c r="H325" s="273"/>
      <c r="I325" s="273"/>
      <c r="J325" s="273"/>
      <c r="K325" s="273"/>
    </row>
    <row r="326" spans="2:11" ht="15">
      <c r="B326" s="59">
        <v>22211</v>
      </c>
      <c r="C326" s="291" t="s">
        <v>496</v>
      </c>
      <c r="F326" s="273"/>
      <c r="G326" s="273"/>
      <c r="I326" s="273"/>
      <c r="J326" s="273"/>
      <c r="K326" s="273"/>
    </row>
    <row r="327" spans="3:11" ht="15">
      <c r="C327" s="291"/>
      <c r="F327" s="273"/>
      <c r="G327" s="273"/>
      <c r="I327" s="273"/>
      <c r="J327" s="273"/>
      <c r="K327" s="273"/>
    </row>
    <row r="328" spans="2:11" ht="15">
      <c r="B328" s="59">
        <v>223</v>
      </c>
      <c r="C328" s="290" t="s">
        <v>1056</v>
      </c>
      <c r="F328" s="273"/>
      <c r="G328" s="273"/>
      <c r="I328" s="273"/>
      <c r="J328" s="273"/>
      <c r="K328" s="273"/>
    </row>
    <row r="329" spans="2:11" ht="15">
      <c r="B329" s="59">
        <v>2231</v>
      </c>
      <c r="C329" s="291" t="s">
        <v>210</v>
      </c>
      <c r="F329" s="273"/>
      <c r="G329" s="273"/>
      <c r="I329" s="273"/>
      <c r="J329" s="273"/>
      <c r="K329" s="273"/>
    </row>
    <row r="330" spans="2:11" ht="15">
      <c r="B330" s="59">
        <v>2232</v>
      </c>
      <c r="C330" s="291" t="s">
        <v>212</v>
      </c>
      <c r="F330" s="273"/>
      <c r="G330" s="273"/>
      <c r="I330" s="273"/>
      <c r="J330" s="273"/>
      <c r="K330" s="273"/>
    </row>
    <row r="331" spans="2:11" ht="15">
      <c r="B331" s="59">
        <v>22321</v>
      </c>
      <c r="C331" s="291" t="s">
        <v>496</v>
      </c>
      <c r="F331" s="273"/>
      <c r="G331" s="273"/>
      <c r="J331" s="273"/>
      <c r="K331" s="273"/>
    </row>
    <row r="332" spans="3:11" ht="15">
      <c r="C332" s="291"/>
      <c r="F332" s="273"/>
      <c r="G332" s="273"/>
      <c r="J332" s="273"/>
      <c r="K332" s="273"/>
    </row>
    <row r="333" spans="2:11" ht="15">
      <c r="B333" s="59">
        <v>224</v>
      </c>
      <c r="C333" s="290" t="s">
        <v>494</v>
      </c>
      <c r="F333" s="273"/>
      <c r="G333" s="273"/>
      <c r="J333" s="273"/>
      <c r="K333" s="273"/>
    </row>
    <row r="334" spans="2:11" ht="15">
      <c r="B334" s="59">
        <v>2241</v>
      </c>
      <c r="C334" s="291" t="s">
        <v>493</v>
      </c>
      <c r="F334" s="276"/>
      <c r="G334" s="273"/>
      <c r="J334" s="273"/>
      <c r="K334" s="273"/>
    </row>
    <row r="335" spans="2:11" ht="15">
      <c r="B335" s="59">
        <v>22411</v>
      </c>
      <c r="C335" s="291" t="s">
        <v>496</v>
      </c>
      <c r="F335" s="276"/>
      <c r="G335" s="273"/>
      <c r="J335" s="273"/>
      <c r="K335" s="273"/>
    </row>
    <row r="336" spans="3:11" ht="15">
      <c r="C336" s="291"/>
      <c r="F336" s="273"/>
      <c r="G336" s="273"/>
      <c r="J336" s="273"/>
      <c r="K336" s="273"/>
    </row>
    <row r="337" spans="2:11" ht="15">
      <c r="B337" s="59">
        <v>225</v>
      </c>
      <c r="C337" s="290" t="s">
        <v>431</v>
      </c>
      <c r="F337" s="273"/>
      <c r="G337" s="273"/>
      <c r="J337" s="273"/>
      <c r="K337" s="273"/>
    </row>
    <row r="338" spans="2:11" ht="15">
      <c r="B338" s="59">
        <v>2251</v>
      </c>
      <c r="C338" s="291" t="s">
        <v>509</v>
      </c>
      <c r="F338" s="273"/>
      <c r="G338" s="273"/>
      <c r="I338" s="273"/>
      <c r="J338" s="273"/>
      <c r="K338" s="273"/>
    </row>
    <row r="339" spans="2:11" ht="15">
      <c r="B339" s="59">
        <v>22511</v>
      </c>
      <c r="C339" s="291" t="s">
        <v>496</v>
      </c>
      <c r="F339" s="273"/>
      <c r="G339" s="273"/>
      <c r="I339" s="273"/>
      <c r="J339" s="273"/>
      <c r="K339" s="273"/>
    </row>
    <row r="340" spans="3:11" ht="15">
      <c r="C340" s="291"/>
      <c r="F340" s="273"/>
      <c r="G340" s="273"/>
      <c r="H340" s="273"/>
      <c r="J340" s="273"/>
      <c r="K340" s="273"/>
    </row>
    <row r="341" spans="2:11" ht="15">
      <c r="B341" s="59">
        <v>23</v>
      </c>
      <c r="C341" s="289" t="s">
        <v>213</v>
      </c>
      <c r="F341" s="273"/>
      <c r="G341" s="273"/>
      <c r="H341" s="273"/>
      <c r="J341" s="273"/>
      <c r="K341" s="273"/>
    </row>
    <row r="342" spans="2:11" ht="15">
      <c r="B342" s="59">
        <v>231</v>
      </c>
      <c r="C342" s="291" t="s">
        <v>214</v>
      </c>
      <c r="F342" s="276"/>
      <c r="G342" s="273"/>
      <c r="H342" s="273"/>
      <c r="J342" s="273"/>
      <c r="K342" s="273"/>
    </row>
    <row r="343" spans="2:11" ht="15">
      <c r="B343" s="59">
        <v>232</v>
      </c>
      <c r="C343" s="291" t="s">
        <v>215</v>
      </c>
      <c r="F343" s="273"/>
      <c r="G343" s="273"/>
      <c r="H343" s="273"/>
      <c r="J343" s="273"/>
      <c r="K343" s="273"/>
    </row>
    <row r="344" spans="2:11" ht="15">
      <c r="B344" s="59">
        <v>233</v>
      </c>
      <c r="C344" s="291" t="s">
        <v>216</v>
      </c>
      <c r="F344" s="277"/>
      <c r="G344" s="273"/>
      <c r="H344" s="273"/>
      <c r="J344" s="273"/>
      <c r="K344" s="273"/>
    </row>
    <row r="345" spans="2:11" ht="15">
      <c r="B345" s="59">
        <v>2331</v>
      </c>
      <c r="C345" s="291" t="s">
        <v>217</v>
      </c>
      <c r="F345" s="277"/>
      <c r="G345" s="273"/>
      <c r="H345" s="273"/>
      <c r="J345" s="273"/>
      <c r="K345" s="273"/>
    </row>
    <row r="346" spans="2:11" ht="15">
      <c r="B346" s="59">
        <v>2332</v>
      </c>
      <c r="C346" s="291" t="s">
        <v>218</v>
      </c>
      <c r="F346" s="277"/>
      <c r="G346" s="273"/>
      <c r="H346" s="273"/>
      <c r="J346" s="273"/>
      <c r="K346" s="273"/>
    </row>
    <row r="347" spans="2:11" ht="15">
      <c r="B347" s="59">
        <v>23321</v>
      </c>
      <c r="C347" s="291" t="s">
        <v>219</v>
      </c>
      <c r="F347" s="277"/>
      <c r="G347" s="273"/>
      <c r="H347" s="273"/>
      <c r="I347" s="273"/>
      <c r="J347" s="273"/>
      <c r="K347" s="273"/>
    </row>
    <row r="348" spans="2:11" ht="18.75">
      <c r="B348" s="59">
        <v>2333</v>
      </c>
      <c r="C348" s="291" t="s">
        <v>220</v>
      </c>
      <c r="F348" s="277"/>
      <c r="G348" s="273"/>
      <c r="H348" s="281"/>
      <c r="I348" s="273"/>
      <c r="J348" s="273"/>
      <c r="K348" s="273"/>
    </row>
    <row r="349" spans="2:11" ht="15">
      <c r="B349" s="59">
        <v>23331</v>
      </c>
      <c r="C349" s="291" t="s">
        <v>221</v>
      </c>
      <c r="F349" s="277"/>
      <c r="G349" s="273"/>
      <c r="H349" s="273"/>
      <c r="I349" s="273"/>
      <c r="J349" s="273"/>
      <c r="K349" s="273"/>
    </row>
    <row r="350" spans="2:11" ht="15">
      <c r="B350" s="59">
        <v>2334</v>
      </c>
      <c r="C350" s="291" t="s">
        <v>542</v>
      </c>
      <c r="F350" s="277"/>
      <c r="G350" s="273"/>
      <c r="H350" s="273"/>
      <c r="I350" s="273"/>
      <c r="J350" s="273"/>
      <c r="K350" s="273"/>
    </row>
    <row r="351" spans="2:11" ht="15">
      <c r="B351" s="59">
        <v>23341</v>
      </c>
      <c r="C351" s="291" t="s">
        <v>222</v>
      </c>
      <c r="F351" s="277"/>
      <c r="H351" s="273"/>
      <c r="I351" s="273"/>
      <c r="J351" s="273"/>
      <c r="K351" s="273"/>
    </row>
    <row r="352" spans="3:11" ht="15">
      <c r="C352" s="291"/>
      <c r="F352" s="278"/>
      <c r="G352" s="273"/>
      <c r="I352" s="273"/>
      <c r="J352" s="273"/>
      <c r="K352" s="273"/>
    </row>
    <row r="353" spans="2:11" ht="15">
      <c r="B353" s="59">
        <v>24</v>
      </c>
      <c r="C353" s="289" t="s">
        <v>1074</v>
      </c>
      <c r="F353" s="278"/>
      <c r="G353" s="273"/>
      <c r="J353" s="273"/>
      <c r="K353" s="273"/>
    </row>
    <row r="354" spans="3:11" ht="15">
      <c r="C354" s="289"/>
      <c r="F354" s="277"/>
      <c r="G354" s="273"/>
      <c r="K354" s="273"/>
    </row>
    <row r="355" spans="2:11" ht="15">
      <c r="B355" s="59">
        <v>241</v>
      </c>
      <c r="C355" s="290" t="s">
        <v>1058</v>
      </c>
      <c r="F355" s="278"/>
      <c r="G355" s="273"/>
      <c r="J355" s="277"/>
      <c r="K355" s="273"/>
    </row>
    <row r="356" spans="2:11" ht="15">
      <c r="B356" s="167">
        <v>2411</v>
      </c>
      <c r="C356" s="139" t="s">
        <v>223</v>
      </c>
      <c r="F356" s="277"/>
      <c r="G356" s="273"/>
      <c r="J356" s="277"/>
      <c r="K356" s="273"/>
    </row>
    <row r="357" spans="2:11" ht="15">
      <c r="B357" s="167">
        <v>24111</v>
      </c>
      <c r="C357" s="139" t="s">
        <v>224</v>
      </c>
      <c r="F357" s="277"/>
      <c r="G357" s="273"/>
      <c r="I357" s="273"/>
      <c r="K357" s="273"/>
    </row>
    <row r="358" spans="2:11" ht="15">
      <c r="B358" s="167">
        <v>2412</v>
      </c>
      <c r="C358" s="139" t="s">
        <v>704</v>
      </c>
      <c r="F358" s="273"/>
      <c r="G358" s="273"/>
      <c r="I358" s="273"/>
      <c r="J358" s="277"/>
      <c r="K358" s="273"/>
    </row>
    <row r="359" spans="2:11" ht="15">
      <c r="B359" s="167">
        <v>2413</v>
      </c>
      <c r="C359" s="139" t="s">
        <v>705</v>
      </c>
      <c r="F359" s="273"/>
      <c r="G359" s="273"/>
      <c r="I359" s="273"/>
      <c r="J359" s="277"/>
      <c r="K359" s="273"/>
    </row>
    <row r="360" spans="2:11" ht="15">
      <c r="B360" s="167">
        <v>2414</v>
      </c>
      <c r="C360" s="139" t="s">
        <v>225</v>
      </c>
      <c r="F360" s="277"/>
      <c r="G360" s="273"/>
      <c r="I360" s="273"/>
      <c r="J360" s="277"/>
      <c r="K360" s="273"/>
    </row>
    <row r="361" spans="2:11" ht="15">
      <c r="B361" s="167">
        <v>2415</v>
      </c>
      <c r="C361" s="139" t="s">
        <v>226</v>
      </c>
      <c r="F361" s="277"/>
      <c r="G361" s="273"/>
      <c r="J361" s="277"/>
      <c r="K361" s="273"/>
    </row>
    <row r="362" spans="2:11" ht="15">
      <c r="B362" s="167">
        <v>2416</v>
      </c>
      <c r="C362" s="139" t="s">
        <v>227</v>
      </c>
      <c r="F362" s="273"/>
      <c r="G362" s="273"/>
      <c r="K362" s="273"/>
    </row>
    <row r="363" spans="2:11" ht="15">
      <c r="B363" s="167">
        <v>2417</v>
      </c>
      <c r="C363" s="139" t="s">
        <v>228</v>
      </c>
      <c r="F363" s="278"/>
      <c r="G363" s="273"/>
      <c r="J363" s="277"/>
      <c r="K363" s="273"/>
    </row>
    <row r="364" spans="2:11" ht="15">
      <c r="B364" s="167">
        <v>2418</v>
      </c>
      <c r="C364" s="139" t="s">
        <v>229</v>
      </c>
      <c r="F364" s="273"/>
      <c r="G364" s="273"/>
      <c r="J364" s="277"/>
      <c r="K364" s="273"/>
    </row>
    <row r="365" spans="2:11" ht="15">
      <c r="B365" s="167">
        <v>2419</v>
      </c>
      <c r="C365" s="139" t="s">
        <v>230</v>
      </c>
      <c r="F365" s="277"/>
      <c r="G365" s="273"/>
      <c r="K365" s="273"/>
    </row>
    <row r="366" spans="3:11" ht="15">
      <c r="C366" s="291"/>
      <c r="F366" s="273"/>
      <c r="G366" s="273"/>
      <c r="J366" s="277"/>
      <c r="K366" s="273"/>
    </row>
    <row r="367" spans="2:11" ht="15">
      <c r="B367" s="59">
        <v>25</v>
      </c>
      <c r="C367" s="289" t="s">
        <v>231</v>
      </c>
      <c r="E367" s="289"/>
      <c r="F367" s="277"/>
      <c r="G367" s="273"/>
      <c r="J367" s="277"/>
      <c r="K367" s="273"/>
    </row>
    <row r="368" spans="3:11" ht="15">
      <c r="C368" s="289"/>
      <c r="E368" s="289"/>
      <c r="F368" s="277"/>
      <c r="G368" s="273"/>
      <c r="I368" s="273"/>
      <c r="K368" s="273"/>
    </row>
    <row r="369" spans="2:11" ht="15">
      <c r="B369" s="59">
        <v>251</v>
      </c>
      <c r="C369" s="290" t="s">
        <v>143</v>
      </c>
      <c r="E369" s="290"/>
      <c r="F369" s="273"/>
      <c r="G369" s="273"/>
      <c r="I369" s="273"/>
      <c r="J369" s="277"/>
      <c r="K369" s="273"/>
    </row>
    <row r="370" spans="2:11" ht="15">
      <c r="B370" s="59">
        <v>2511</v>
      </c>
      <c r="C370" s="291" t="s">
        <v>232</v>
      </c>
      <c r="E370" s="291"/>
      <c r="F370" s="279"/>
      <c r="G370" s="273"/>
      <c r="I370" s="273"/>
      <c r="J370" s="277"/>
      <c r="K370" s="273"/>
    </row>
    <row r="371" spans="2:11" ht="15">
      <c r="B371" s="59">
        <v>2512</v>
      </c>
      <c r="C371" s="291" t="s">
        <v>233</v>
      </c>
      <c r="E371" s="291"/>
      <c r="F371" s="273"/>
      <c r="G371" s="273"/>
      <c r="J371" s="277"/>
      <c r="K371" s="273"/>
    </row>
    <row r="372" spans="2:11" ht="15">
      <c r="B372" s="59">
        <v>2513</v>
      </c>
      <c r="C372" s="291" t="s">
        <v>234</v>
      </c>
      <c r="E372" s="291"/>
      <c r="F372" s="273"/>
      <c r="G372" s="273"/>
      <c r="I372" s="273"/>
      <c r="K372" s="273"/>
    </row>
    <row r="373" spans="2:11" ht="15">
      <c r="B373" s="59">
        <v>2514</v>
      </c>
      <c r="C373" s="291" t="s">
        <v>235</v>
      </c>
      <c r="E373" s="291"/>
      <c r="F373" s="277"/>
      <c r="G373" s="273"/>
      <c r="I373" s="273"/>
      <c r="K373" s="273"/>
    </row>
    <row r="374" spans="2:11" ht="15">
      <c r="B374" s="59">
        <v>2515</v>
      </c>
      <c r="C374" s="291" t="s">
        <v>236</v>
      </c>
      <c r="E374" s="291"/>
      <c r="F374" s="277"/>
      <c r="G374" s="273"/>
      <c r="I374" s="273"/>
      <c r="J374" s="273"/>
      <c r="K374" s="273"/>
    </row>
    <row r="375" spans="3:11" ht="15">
      <c r="C375" s="291"/>
      <c r="E375" s="291"/>
      <c r="F375" s="277"/>
      <c r="G375" s="273"/>
      <c r="I375" s="273"/>
      <c r="J375" s="273"/>
      <c r="K375" s="273"/>
    </row>
    <row r="376" spans="2:11" ht="15">
      <c r="B376" s="59">
        <v>252</v>
      </c>
      <c r="C376" s="290" t="s">
        <v>149</v>
      </c>
      <c r="E376" s="290"/>
      <c r="F376" s="277"/>
      <c r="G376" s="273"/>
      <c r="J376" s="273"/>
      <c r="K376" s="273"/>
    </row>
    <row r="377" spans="2:11" ht="15">
      <c r="B377" s="59">
        <v>2521</v>
      </c>
      <c r="C377" s="291" t="s">
        <v>237</v>
      </c>
      <c r="E377" s="291"/>
      <c r="F377" s="277"/>
      <c r="G377" s="273"/>
      <c r="K377" s="273"/>
    </row>
    <row r="378" spans="2:11" ht="15">
      <c r="B378" s="59">
        <v>2522</v>
      </c>
      <c r="C378" s="291" t="s">
        <v>238</v>
      </c>
      <c r="E378" s="291"/>
      <c r="F378" s="273"/>
      <c r="G378" s="273"/>
      <c r="K378" s="273"/>
    </row>
    <row r="379" spans="2:11" ht="15">
      <c r="B379" s="59">
        <v>2523</v>
      </c>
      <c r="C379" s="291" t="s">
        <v>239</v>
      </c>
      <c r="E379" s="291"/>
      <c r="F379" s="278"/>
      <c r="G379" s="273"/>
      <c r="J379" s="273"/>
      <c r="K379" s="273"/>
    </row>
    <row r="380" spans="2:11" ht="15">
      <c r="B380" s="59">
        <v>2524</v>
      </c>
      <c r="C380" s="291" t="s">
        <v>240</v>
      </c>
      <c r="E380" s="291"/>
      <c r="F380" s="277"/>
      <c r="G380" s="273"/>
      <c r="J380" s="273"/>
      <c r="K380" s="273"/>
    </row>
    <row r="381" spans="2:11" ht="15">
      <c r="B381" s="59">
        <v>2525</v>
      </c>
      <c r="C381" s="291" t="s">
        <v>241</v>
      </c>
      <c r="E381" s="291"/>
      <c r="F381" s="277"/>
      <c r="G381" s="273"/>
      <c r="K381" s="273"/>
    </row>
    <row r="382" spans="3:11" ht="15">
      <c r="C382" s="291"/>
      <c r="E382" s="291"/>
      <c r="F382" s="277"/>
      <c r="G382" s="273"/>
      <c r="I382" s="273"/>
      <c r="K382" s="273"/>
    </row>
    <row r="383" spans="2:11" ht="15">
      <c r="B383" s="59">
        <v>253</v>
      </c>
      <c r="C383" s="290" t="s">
        <v>155</v>
      </c>
      <c r="E383" s="290"/>
      <c r="F383" s="277"/>
      <c r="G383" s="273"/>
      <c r="I383" s="273"/>
      <c r="J383" s="273"/>
      <c r="K383" s="273"/>
    </row>
    <row r="384" spans="2:11" ht="15">
      <c r="B384" s="59">
        <v>2531</v>
      </c>
      <c r="C384" s="291" t="s">
        <v>242</v>
      </c>
      <c r="E384" s="291"/>
      <c r="F384" s="277"/>
      <c r="G384" s="273"/>
      <c r="I384" s="273"/>
      <c r="J384" s="273"/>
      <c r="K384" s="273"/>
    </row>
    <row r="385" spans="2:11" ht="15">
      <c r="B385" s="59">
        <v>2532</v>
      </c>
      <c r="C385" s="291" t="s">
        <v>243</v>
      </c>
      <c r="E385" s="291"/>
      <c r="F385" s="277"/>
      <c r="G385" s="273"/>
      <c r="H385" s="273"/>
      <c r="J385" s="273"/>
      <c r="K385" s="273"/>
    </row>
    <row r="386" spans="2:11" ht="15">
      <c r="B386" s="59">
        <v>2533</v>
      </c>
      <c r="C386" s="291" t="s">
        <v>706</v>
      </c>
      <c r="F386" s="277"/>
      <c r="G386" s="273"/>
      <c r="H386" s="273"/>
      <c r="K386" s="273"/>
    </row>
    <row r="387" spans="2:11" ht="15">
      <c r="B387" s="59">
        <v>2534</v>
      </c>
      <c r="C387" s="291" t="s">
        <v>707</v>
      </c>
      <c r="F387" s="277"/>
      <c r="G387" s="273"/>
      <c r="H387" s="273"/>
      <c r="K387" s="273"/>
    </row>
    <row r="388" spans="2:11" ht="15">
      <c r="B388" s="59">
        <v>2535</v>
      </c>
      <c r="C388" s="291" t="s">
        <v>708</v>
      </c>
      <c r="F388" s="277"/>
      <c r="G388" s="273"/>
      <c r="H388" s="273"/>
      <c r="K388" s="273"/>
    </row>
    <row r="389" spans="2:11" ht="15">
      <c r="B389" s="59">
        <v>2536</v>
      </c>
      <c r="C389" s="291" t="s">
        <v>245</v>
      </c>
      <c r="E389" s="291"/>
      <c r="F389" s="277"/>
      <c r="G389" s="273"/>
      <c r="H389" s="273"/>
      <c r="K389" s="273"/>
    </row>
    <row r="390" spans="2:11" ht="15">
      <c r="B390" s="59">
        <v>2537</v>
      </c>
      <c r="C390" s="291" t="s">
        <v>246</v>
      </c>
      <c r="E390" s="291"/>
      <c r="F390" s="277"/>
      <c r="G390" s="273"/>
      <c r="H390" s="273"/>
      <c r="K390" s="273"/>
    </row>
    <row r="391" spans="2:11" ht="15">
      <c r="B391" s="59">
        <v>2538</v>
      </c>
      <c r="C391" s="291" t="s">
        <v>247</v>
      </c>
      <c r="E391" s="291"/>
      <c r="F391" s="277"/>
      <c r="G391" s="273"/>
      <c r="H391" s="273"/>
      <c r="K391" s="273"/>
    </row>
    <row r="392" spans="2:11" ht="15">
      <c r="B392" s="59">
        <v>2539</v>
      </c>
      <c r="C392" s="291" t="s">
        <v>248</v>
      </c>
      <c r="E392" s="291"/>
      <c r="F392" s="277"/>
      <c r="G392" s="273"/>
      <c r="H392" s="273"/>
      <c r="K392" s="273"/>
    </row>
    <row r="393" spans="3:11" ht="15">
      <c r="C393" s="291"/>
      <c r="F393" s="277"/>
      <c r="G393" s="273"/>
      <c r="H393" s="273"/>
      <c r="K393" s="273"/>
    </row>
    <row r="394" spans="2:11" ht="15">
      <c r="B394" s="59">
        <v>254</v>
      </c>
      <c r="C394" s="290" t="s">
        <v>162</v>
      </c>
      <c r="E394" s="290"/>
      <c r="F394" s="273"/>
      <c r="G394" s="273"/>
      <c r="H394" s="273"/>
      <c r="K394" s="273"/>
    </row>
    <row r="395" spans="2:11" ht="15">
      <c r="B395" s="59">
        <v>2541</v>
      </c>
      <c r="C395" s="291" t="s">
        <v>249</v>
      </c>
      <c r="E395" s="291"/>
      <c r="G395" s="273"/>
      <c r="H395" s="273"/>
      <c r="K395" s="273"/>
    </row>
    <row r="396" spans="2:11" ht="15">
      <c r="B396" s="59">
        <v>2542</v>
      </c>
      <c r="C396" s="291" t="s">
        <v>250</v>
      </c>
      <c r="E396" s="291"/>
      <c r="G396" s="273"/>
      <c r="H396" s="273"/>
      <c r="K396" s="273"/>
    </row>
    <row r="397" spans="2:11" ht="15">
      <c r="B397" s="59">
        <v>2543</v>
      </c>
      <c r="C397" s="291" t="s">
        <v>252</v>
      </c>
      <c r="E397" s="291"/>
      <c r="G397" s="273"/>
      <c r="H397" s="273"/>
      <c r="K397" s="273"/>
    </row>
    <row r="398" spans="2:11" ht="15">
      <c r="B398" s="59">
        <v>2544</v>
      </c>
      <c r="C398" s="291" t="s">
        <v>267</v>
      </c>
      <c r="G398" s="273"/>
      <c r="H398" s="273"/>
      <c r="J398" s="277"/>
      <c r="K398" s="273"/>
    </row>
    <row r="399" spans="2:11" ht="15">
      <c r="B399" s="59">
        <v>2545</v>
      </c>
      <c r="C399" s="291" t="s">
        <v>709</v>
      </c>
      <c r="G399" s="273"/>
      <c r="H399" s="273"/>
      <c r="J399" s="277"/>
      <c r="K399" s="273"/>
    </row>
    <row r="400" spans="2:11" ht="15">
      <c r="B400" s="59">
        <v>2546</v>
      </c>
      <c r="C400" s="291" t="s">
        <v>710</v>
      </c>
      <c r="G400" s="273"/>
      <c r="H400" s="273"/>
      <c r="K400" s="273"/>
    </row>
    <row r="401" spans="2:11" ht="15">
      <c r="B401" s="59">
        <v>2547</v>
      </c>
      <c r="C401" s="291" t="s">
        <v>165</v>
      </c>
      <c r="G401" s="273"/>
      <c r="H401" s="273"/>
      <c r="K401" s="273"/>
    </row>
    <row r="402" spans="2:11" ht="15">
      <c r="B402" s="59">
        <v>2548</v>
      </c>
      <c r="C402" s="291" t="s">
        <v>251</v>
      </c>
      <c r="E402" s="291"/>
      <c r="G402" s="273"/>
      <c r="H402" s="273"/>
      <c r="K402" s="273"/>
    </row>
    <row r="403" spans="2:11" ht="15">
      <c r="B403" s="59">
        <v>2549</v>
      </c>
      <c r="C403" s="291" t="s">
        <v>253</v>
      </c>
      <c r="E403" s="291"/>
      <c r="G403" s="273"/>
      <c r="H403" s="273"/>
      <c r="K403" s="273"/>
    </row>
    <row r="404" spans="2:11" ht="15">
      <c r="B404" s="59">
        <v>25410</v>
      </c>
      <c r="C404" s="291" t="s">
        <v>254</v>
      </c>
      <c r="E404" s="291"/>
      <c r="G404" s="273"/>
      <c r="H404" s="273"/>
      <c r="K404" s="273"/>
    </row>
    <row r="405" spans="3:11" ht="15">
      <c r="C405" s="291"/>
      <c r="G405" s="273"/>
      <c r="H405" s="273"/>
      <c r="J405" s="277"/>
      <c r="K405" s="273"/>
    </row>
    <row r="406" spans="2:11" ht="15">
      <c r="B406" s="59">
        <v>255</v>
      </c>
      <c r="C406" s="290" t="s">
        <v>169</v>
      </c>
      <c r="G406" s="273"/>
      <c r="H406" s="273"/>
      <c r="J406" s="273"/>
      <c r="K406" s="273"/>
    </row>
    <row r="407" spans="2:11" ht="15">
      <c r="B407" s="59">
        <v>2551</v>
      </c>
      <c r="C407" s="291" t="s">
        <v>255</v>
      </c>
      <c r="G407" s="273"/>
      <c r="H407" s="273"/>
      <c r="K407" s="273"/>
    </row>
    <row r="408" spans="2:11" ht="15">
      <c r="B408" s="59">
        <v>2552</v>
      </c>
      <c r="C408" s="291" t="s">
        <v>256</v>
      </c>
      <c r="G408" s="273"/>
      <c r="H408" s="273"/>
      <c r="K408" s="273"/>
    </row>
    <row r="409" spans="3:11" ht="15">
      <c r="C409" s="291"/>
      <c r="G409" s="273"/>
      <c r="H409" s="273"/>
      <c r="K409" s="273"/>
    </row>
    <row r="410" spans="2:11" ht="15">
      <c r="B410" s="59">
        <v>3</v>
      </c>
      <c r="C410" s="289" t="s">
        <v>377</v>
      </c>
      <c r="E410" s="291"/>
      <c r="F410" s="276"/>
      <c r="G410" s="273"/>
      <c r="H410" s="273"/>
      <c r="K410" s="273"/>
    </row>
    <row r="411" spans="3:11" ht="15">
      <c r="C411" s="289"/>
      <c r="E411" s="290"/>
      <c r="F411" s="278"/>
      <c r="G411" s="273"/>
      <c r="H411" s="273"/>
      <c r="J411" s="273"/>
      <c r="K411" s="273"/>
    </row>
    <row r="412" spans="2:11" ht="15">
      <c r="B412" s="59">
        <v>31</v>
      </c>
      <c r="C412" s="290" t="s">
        <v>428</v>
      </c>
      <c r="E412" s="291"/>
      <c r="F412" s="279"/>
      <c r="G412" s="273"/>
      <c r="H412" s="273"/>
      <c r="J412" s="273"/>
      <c r="K412" s="273"/>
    </row>
    <row r="413" spans="2:11" ht="15">
      <c r="B413" s="59">
        <v>311</v>
      </c>
      <c r="C413" s="291" t="s">
        <v>718</v>
      </c>
      <c r="E413" s="291"/>
      <c r="F413" s="273"/>
      <c r="G413" s="273"/>
      <c r="H413" s="273"/>
      <c r="K413" s="273"/>
    </row>
    <row r="414" spans="2:11" ht="15">
      <c r="B414" s="59">
        <v>312</v>
      </c>
      <c r="C414" s="291" t="s">
        <v>723</v>
      </c>
      <c r="E414" s="291"/>
      <c r="F414" s="273"/>
      <c r="G414" s="273"/>
      <c r="H414" s="273"/>
      <c r="K414" s="273"/>
    </row>
    <row r="415" spans="2:11" ht="15">
      <c r="B415" s="59">
        <v>313</v>
      </c>
      <c r="C415" s="291" t="s">
        <v>717</v>
      </c>
      <c r="E415" s="291"/>
      <c r="F415" s="273"/>
      <c r="G415" s="273"/>
      <c r="H415" s="273"/>
      <c r="K415" s="273"/>
    </row>
    <row r="416" spans="2:11" ht="15">
      <c r="B416" s="59">
        <v>314</v>
      </c>
      <c r="C416" s="291" t="s">
        <v>497</v>
      </c>
      <c r="F416" s="277"/>
      <c r="G416" s="273"/>
      <c r="H416" s="273"/>
      <c r="K416" s="273"/>
    </row>
    <row r="417" spans="3:11" ht="15">
      <c r="C417" s="291"/>
      <c r="F417" s="277"/>
      <c r="G417" s="273"/>
      <c r="H417" s="273"/>
      <c r="K417" s="273"/>
    </row>
    <row r="418" spans="2:11" ht="15">
      <c r="B418" s="59">
        <v>32</v>
      </c>
      <c r="C418" s="290" t="s">
        <v>427</v>
      </c>
      <c r="F418" s="277"/>
      <c r="G418" s="273"/>
      <c r="H418" s="273"/>
      <c r="I418" s="273"/>
      <c r="J418" s="277"/>
      <c r="K418" s="273"/>
    </row>
    <row r="419" spans="2:11" ht="15">
      <c r="B419" s="59">
        <v>321</v>
      </c>
      <c r="C419" s="291" t="s">
        <v>719</v>
      </c>
      <c r="F419" s="273"/>
      <c r="G419" s="273"/>
      <c r="I419" s="273"/>
      <c r="J419" s="277"/>
      <c r="K419" s="273"/>
    </row>
    <row r="420" spans="2:11" ht="15">
      <c r="B420" s="59">
        <v>322</v>
      </c>
      <c r="C420" s="291" t="s">
        <v>724</v>
      </c>
      <c r="F420" s="273"/>
      <c r="G420" s="273"/>
      <c r="I420" s="273"/>
      <c r="J420" s="277"/>
      <c r="K420" s="273"/>
    </row>
    <row r="421" spans="2:11" ht="15">
      <c r="B421" s="59">
        <v>323</v>
      </c>
      <c r="C421" s="291" t="s">
        <v>720</v>
      </c>
      <c r="F421" s="273"/>
      <c r="G421" s="273"/>
      <c r="I421" s="273"/>
      <c r="J421" s="277"/>
      <c r="K421" s="273"/>
    </row>
    <row r="422" spans="2:11" ht="15">
      <c r="B422" s="59">
        <v>324</v>
      </c>
      <c r="C422" s="291" t="s">
        <v>498</v>
      </c>
      <c r="F422" s="273"/>
      <c r="G422" s="273"/>
      <c r="H422" s="273"/>
      <c r="J422" s="273"/>
      <c r="K422" s="273"/>
    </row>
    <row r="423" spans="3:11" ht="15">
      <c r="C423" s="291"/>
      <c r="F423" s="277"/>
      <c r="G423" s="273"/>
      <c r="H423" s="277"/>
      <c r="K423" s="273"/>
    </row>
    <row r="424" spans="2:11" ht="15">
      <c r="B424" s="59">
        <v>33</v>
      </c>
      <c r="C424" s="290" t="s">
        <v>386</v>
      </c>
      <c r="F424" s="277"/>
      <c r="G424" s="273"/>
      <c r="H424" s="273"/>
      <c r="J424" s="273"/>
      <c r="K424" s="273"/>
    </row>
    <row r="425" spans="2:11" ht="15">
      <c r="B425" s="59">
        <v>331</v>
      </c>
      <c r="C425" s="291" t="s">
        <v>721</v>
      </c>
      <c r="F425" s="277"/>
      <c r="G425" s="273"/>
      <c r="H425" s="273"/>
      <c r="J425" s="277"/>
      <c r="K425" s="273"/>
    </row>
    <row r="426" spans="2:11" ht="15">
      <c r="B426" s="59">
        <v>332</v>
      </c>
      <c r="C426" s="291" t="s">
        <v>725</v>
      </c>
      <c r="F426" s="277"/>
      <c r="G426" s="273"/>
      <c r="H426" s="273"/>
      <c r="J426" s="277"/>
      <c r="K426" s="273"/>
    </row>
    <row r="427" spans="2:11" ht="15">
      <c r="B427" s="59">
        <v>333</v>
      </c>
      <c r="C427" s="291" t="s">
        <v>722</v>
      </c>
      <c r="F427" s="277"/>
      <c r="G427" s="273"/>
      <c r="H427" s="273"/>
      <c r="J427" s="277"/>
      <c r="K427" s="273"/>
    </row>
    <row r="428" spans="2:11" ht="15">
      <c r="B428" s="59">
        <v>334</v>
      </c>
      <c r="C428" s="291" t="s">
        <v>499</v>
      </c>
      <c r="F428" s="273"/>
      <c r="G428" s="273"/>
      <c r="H428" s="273"/>
      <c r="K428" s="273"/>
    </row>
    <row r="429" spans="3:11" ht="15">
      <c r="C429" s="291"/>
      <c r="F429" s="279"/>
      <c r="G429" s="273"/>
      <c r="H429" s="273"/>
      <c r="J429" s="277"/>
      <c r="K429" s="273"/>
    </row>
    <row r="430" spans="2:11" ht="15">
      <c r="B430" s="59">
        <v>34</v>
      </c>
      <c r="C430" s="290" t="s">
        <v>1094</v>
      </c>
      <c r="F430" s="273"/>
      <c r="G430" s="273"/>
      <c r="H430" s="273"/>
      <c r="J430" s="277"/>
      <c r="K430" s="273"/>
    </row>
    <row r="431" spans="2:11" ht="15">
      <c r="B431" s="59">
        <v>341</v>
      </c>
      <c r="C431" s="291" t="s">
        <v>257</v>
      </c>
      <c r="F431" s="277"/>
      <c r="G431" s="273"/>
      <c r="H431" s="273"/>
      <c r="K431" s="273"/>
    </row>
    <row r="432" spans="2:11" ht="15">
      <c r="B432" s="59">
        <v>342</v>
      </c>
      <c r="C432" s="291" t="s">
        <v>259</v>
      </c>
      <c r="F432" s="277"/>
      <c r="G432" s="273"/>
      <c r="H432" s="273"/>
      <c r="J432" s="277"/>
      <c r="K432" s="273"/>
    </row>
    <row r="433" spans="3:11" ht="15">
      <c r="C433" s="291"/>
      <c r="F433" s="277"/>
      <c r="G433" s="273"/>
      <c r="H433" s="273"/>
      <c r="J433" s="277"/>
      <c r="K433" s="273"/>
    </row>
    <row r="434" spans="2:11" ht="15">
      <c r="B434" s="59">
        <v>35</v>
      </c>
      <c r="C434" s="290" t="s">
        <v>456</v>
      </c>
      <c r="F434" s="278"/>
      <c r="G434" s="273"/>
      <c r="H434" s="273"/>
      <c r="K434" s="273"/>
    </row>
    <row r="435" spans="2:11" ht="15">
      <c r="B435" s="59">
        <v>351</v>
      </c>
      <c r="C435" s="291" t="s">
        <v>258</v>
      </c>
      <c r="F435" s="277"/>
      <c r="G435" s="273"/>
      <c r="H435" s="273"/>
      <c r="K435" s="273"/>
    </row>
    <row r="436" spans="2:11" ht="15">
      <c r="B436" s="59">
        <v>352</v>
      </c>
      <c r="C436" s="291" t="s">
        <v>544</v>
      </c>
      <c r="F436" s="277"/>
      <c r="G436" s="273"/>
      <c r="H436" s="273"/>
      <c r="K436" s="273"/>
    </row>
    <row r="437" spans="2:11" ht="15">
      <c r="B437" s="59">
        <v>353</v>
      </c>
      <c r="C437" s="291" t="s">
        <v>726</v>
      </c>
      <c r="F437" s="277"/>
      <c r="G437" s="273"/>
      <c r="H437" s="273"/>
      <c r="K437" s="273"/>
    </row>
    <row r="438" spans="3:11" ht="15">
      <c r="C438" s="291"/>
      <c r="F438" s="277"/>
      <c r="G438" s="273"/>
      <c r="H438" s="273"/>
      <c r="J438" s="273"/>
      <c r="K438" s="273"/>
    </row>
    <row r="439" spans="2:11" ht="15">
      <c r="B439" s="59">
        <v>36</v>
      </c>
      <c r="C439" s="290" t="s">
        <v>1095</v>
      </c>
      <c r="F439" s="277"/>
      <c r="G439" s="273"/>
      <c r="H439" s="273"/>
      <c r="J439" s="273"/>
      <c r="K439" s="273"/>
    </row>
    <row r="440" spans="2:11" ht="15">
      <c r="B440" s="59">
        <v>361</v>
      </c>
      <c r="C440" s="291" t="s">
        <v>260</v>
      </c>
      <c r="F440" s="277"/>
      <c r="G440" s="273"/>
      <c r="H440" s="273"/>
      <c r="K440" s="273"/>
    </row>
    <row r="441" spans="2:11" ht="15">
      <c r="B441" s="59">
        <v>362</v>
      </c>
      <c r="C441" s="291" t="s">
        <v>261</v>
      </c>
      <c r="F441" s="273"/>
      <c r="G441" s="273"/>
      <c r="H441" s="273"/>
      <c r="I441" s="273"/>
      <c r="J441" s="273"/>
      <c r="K441" s="273"/>
    </row>
    <row r="442" spans="2:11" ht="15">
      <c r="B442" s="59">
        <v>363</v>
      </c>
      <c r="C442" s="291" t="s">
        <v>287</v>
      </c>
      <c r="F442" s="277"/>
      <c r="G442" s="273"/>
      <c r="I442" s="273"/>
      <c r="J442" s="273"/>
      <c r="K442" s="273"/>
    </row>
    <row r="443" spans="2:11" ht="15">
      <c r="B443" s="59">
        <v>364</v>
      </c>
      <c r="C443" s="291" t="s">
        <v>288</v>
      </c>
      <c r="F443" s="277"/>
      <c r="G443" s="273"/>
      <c r="H443" s="273"/>
      <c r="J443" s="273"/>
      <c r="K443" s="273"/>
    </row>
    <row r="444" spans="2:11" ht="15">
      <c r="B444" s="59">
        <v>365</v>
      </c>
      <c r="C444" s="291" t="s">
        <v>289</v>
      </c>
      <c r="F444" s="277"/>
      <c r="G444" s="273"/>
      <c r="H444" s="273"/>
      <c r="K444" s="273"/>
    </row>
    <row r="445" spans="3:11" ht="15">
      <c r="C445" s="291"/>
      <c r="F445" s="277"/>
      <c r="G445" s="273"/>
      <c r="H445" s="273"/>
      <c r="K445" s="273"/>
    </row>
    <row r="446" spans="2:11" ht="15">
      <c r="B446" s="59">
        <v>37</v>
      </c>
      <c r="C446" s="290" t="s">
        <v>385</v>
      </c>
      <c r="F446" s="277"/>
      <c r="G446" s="273"/>
      <c r="H446" s="273"/>
      <c r="K446" s="273"/>
    </row>
    <row r="447" spans="2:11" ht="15">
      <c r="B447" s="59">
        <v>371</v>
      </c>
      <c r="C447" s="291" t="s">
        <v>290</v>
      </c>
      <c r="F447" s="273"/>
      <c r="G447" s="273"/>
      <c r="H447" s="273"/>
      <c r="J447" s="273"/>
      <c r="K447" s="273"/>
    </row>
    <row r="448" spans="2:11" ht="15">
      <c r="B448" s="59">
        <v>372</v>
      </c>
      <c r="C448" s="291" t="s">
        <v>291</v>
      </c>
      <c r="F448" s="273"/>
      <c r="G448" s="273"/>
      <c r="H448" s="273"/>
      <c r="J448" s="273"/>
      <c r="K448" s="273"/>
    </row>
    <row r="449" spans="2:11" ht="15">
      <c r="B449" s="59">
        <v>373</v>
      </c>
      <c r="C449" s="291" t="s">
        <v>292</v>
      </c>
      <c r="F449" s="277"/>
      <c r="G449" s="273"/>
      <c r="H449" s="273"/>
      <c r="I449" s="273"/>
      <c r="K449" s="273"/>
    </row>
    <row r="450" spans="2:11" ht="15">
      <c r="B450" s="59">
        <v>374</v>
      </c>
      <c r="C450" s="291" t="s">
        <v>293</v>
      </c>
      <c r="F450" s="273"/>
      <c r="G450" s="273"/>
      <c r="H450" s="273"/>
      <c r="I450" s="273"/>
      <c r="K450" s="273"/>
    </row>
    <row r="451" spans="2:11" ht="15">
      <c r="B451" s="59">
        <v>375</v>
      </c>
      <c r="C451" s="291" t="s">
        <v>545</v>
      </c>
      <c r="G451" s="273"/>
      <c r="H451" s="273"/>
      <c r="I451" s="273"/>
      <c r="K451" s="273"/>
    </row>
    <row r="452" spans="2:11" ht="15">
      <c r="B452" s="59">
        <v>376</v>
      </c>
      <c r="C452" s="291" t="s">
        <v>294</v>
      </c>
      <c r="G452" s="273"/>
      <c r="H452" s="273"/>
      <c r="I452" s="273"/>
      <c r="J452" s="273"/>
      <c r="K452" s="273"/>
    </row>
    <row r="453" spans="2:11" ht="15">
      <c r="B453" s="59">
        <v>377</v>
      </c>
      <c r="C453" s="291" t="s">
        <v>295</v>
      </c>
      <c r="H453" s="273"/>
      <c r="I453" s="273"/>
      <c r="J453" s="273"/>
      <c r="K453" s="273"/>
    </row>
    <row r="454" spans="2:11" ht="15">
      <c r="B454" s="59">
        <v>378</v>
      </c>
      <c r="C454" s="291" t="s">
        <v>546</v>
      </c>
      <c r="G454" s="276"/>
      <c r="I454" s="273"/>
      <c r="J454" s="273"/>
      <c r="K454" s="273"/>
    </row>
    <row r="455" spans="2:11" ht="15">
      <c r="B455" s="59">
        <v>379</v>
      </c>
      <c r="C455" s="291" t="s">
        <v>296</v>
      </c>
      <c r="G455" s="276"/>
      <c r="J455" s="273"/>
      <c r="K455" s="273"/>
    </row>
    <row r="456" spans="2:11" ht="15">
      <c r="B456" s="59">
        <v>3710</v>
      </c>
      <c r="C456" s="291" t="s">
        <v>547</v>
      </c>
      <c r="G456" s="276"/>
      <c r="K456" s="273"/>
    </row>
    <row r="457" spans="2:11" ht="15">
      <c r="B457" s="59">
        <v>3711</v>
      </c>
      <c r="C457" s="291" t="s">
        <v>297</v>
      </c>
      <c r="F457" s="273"/>
      <c r="G457" s="276"/>
      <c r="J457" s="273"/>
      <c r="K457" s="273"/>
    </row>
    <row r="458" spans="3:11" ht="15">
      <c r="C458" s="291"/>
      <c r="F458" s="279"/>
      <c r="G458" s="276"/>
      <c r="J458" s="273"/>
      <c r="K458" s="273"/>
    </row>
    <row r="459" spans="2:11" ht="15.75">
      <c r="B459" s="59">
        <v>4</v>
      </c>
      <c r="C459" s="292" t="s">
        <v>378</v>
      </c>
      <c r="D459" s="62"/>
      <c r="F459" s="273"/>
      <c r="G459" s="276"/>
      <c r="I459" s="273"/>
      <c r="K459" s="273"/>
    </row>
    <row r="460" spans="3:11" ht="15.75">
      <c r="C460" s="292"/>
      <c r="F460" s="277"/>
      <c r="G460" s="276"/>
      <c r="I460" s="273"/>
      <c r="J460" s="273"/>
      <c r="K460" s="273"/>
    </row>
    <row r="461" spans="2:11" ht="15">
      <c r="B461" s="59">
        <v>41</v>
      </c>
      <c r="C461" s="290" t="s">
        <v>384</v>
      </c>
      <c r="F461" s="277"/>
      <c r="G461" s="276"/>
      <c r="I461" s="273"/>
      <c r="J461" s="273"/>
      <c r="K461" s="273"/>
    </row>
    <row r="462" spans="2:11" ht="15">
      <c r="B462" s="59">
        <v>411</v>
      </c>
      <c r="C462" s="291" t="s">
        <v>298</v>
      </c>
      <c r="F462" s="277"/>
      <c r="G462" s="273"/>
      <c r="J462" s="273"/>
      <c r="K462" s="273"/>
    </row>
    <row r="463" spans="2:11" ht="15">
      <c r="B463" s="59">
        <v>412</v>
      </c>
      <c r="C463" s="291" t="s">
        <v>299</v>
      </c>
      <c r="F463" s="277"/>
      <c r="G463" s="273"/>
      <c r="H463" s="273"/>
      <c r="K463" s="273"/>
    </row>
    <row r="464" spans="2:11" ht="15">
      <c r="B464" s="59">
        <v>413</v>
      </c>
      <c r="C464" s="291" t="s">
        <v>540</v>
      </c>
      <c r="F464" s="277"/>
      <c r="G464" s="273"/>
      <c r="H464" s="273"/>
      <c r="K464" s="273"/>
    </row>
    <row r="465" spans="2:11" ht="15">
      <c r="B465" s="59">
        <v>414</v>
      </c>
      <c r="C465" s="291" t="s">
        <v>300</v>
      </c>
      <c r="F465" s="277"/>
      <c r="G465" s="273"/>
      <c r="H465" s="273"/>
      <c r="J465" s="277"/>
      <c r="K465" s="273"/>
    </row>
    <row r="466" spans="2:11" ht="15">
      <c r="B466" s="59">
        <v>415</v>
      </c>
      <c r="C466" s="291" t="s">
        <v>301</v>
      </c>
      <c r="F466" s="273"/>
      <c r="G466" s="273"/>
      <c r="H466" s="273"/>
      <c r="J466" s="277"/>
      <c r="K466" s="273"/>
    </row>
    <row r="467" spans="2:11" ht="15">
      <c r="B467" s="59">
        <v>416</v>
      </c>
      <c r="C467" s="291" t="s">
        <v>302</v>
      </c>
      <c r="F467" s="279"/>
      <c r="G467" s="273"/>
      <c r="H467" s="273"/>
      <c r="K467" s="273"/>
    </row>
    <row r="468" spans="3:11" ht="15">
      <c r="C468" s="291"/>
      <c r="F468" s="273"/>
      <c r="G468" s="273"/>
      <c r="H468" s="273"/>
      <c r="J468" s="277"/>
      <c r="K468" s="273"/>
    </row>
    <row r="469" spans="2:11" ht="15">
      <c r="B469" s="59">
        <v>42</v>
      </c>
      <c r="C469" s="290" t="s">
        <v>383</v>
      </c>
      <c r="F469" s="273"/>
      <c r="G469" s="273"/>
      <c r="H469" s="273"/>
      <c r="J469" s="277"/>
      <c r="K469" s="273"/>
    </row>
    <row r="470" spans="2:11" ht="15">
      <c r="B470" s="59">
        <v>421</v>
      </c>
      <c r="C470" s="291" t="s">
        <v>558</v>
      </c>
      <c r="F470" s="273"/>
      <c r="G470" s="273"/>
      <c r="H470" s="273"/>
      <c r="K470" s="273"/>
    </row>
    <row r="471" spans="2:11" ht="15">
      <c r="B471" s="59">
        <v>422</v>
      </c>
      <c r="C471" s="291" t="s">
        <v>303</v>
      </c>
      <c r="F471" s="273"/>
      <c r="G471" s="273"/>
      <c r="H471" s="273"/>
      <c r="J471" s="277"/>
      <c r="K471" s="273"/>
    </row>
    <row r="472" spans="2:11" ht="15">
      <c r="B472" s="59">
        <v>423</v>
      </c>
      <c r="C472" s="291" t="s">
        <v>1090</v>
      </c>
      <c r="F472" s="273"/>
      <c r="G472" s="273"/>
      <c r="H472" s="273"/>
      <c r="J472" s="277"/>
      <c r="K472" s="273"/>
    </row>
    <row r="473" spans="2:11" ht="15">
      <c r="B473" s="59">
        <v>424</v>
      </c>
      <c r="C473" s="291" t="s">
        <v>491</v>
      </c>
      <c r="F473" s="273"/>
      <c r="G473" s="273"/>
      <c r="H473" s="273"/>
      <c r="K473" s="273"/>
    </row>
    <row r="474" spans="2:11" ht="15">
      <c r="B474" s="59">
        <v>425</v>
      </c>
      <c r="C474" s="291" t="s">
        <v>71</v>
      </c>
      <c r="F474" s="279"/>
      <c r="G474" s="273"/>
      <c r="H474" s="273"/>
      <c r="J474" s="277"/>
      <c r="K474" s="273"/>
    </row>
    <row r="475" spans="2:11" ht="15">
      <c r="B475" s="59">
        <v>426</v>
      </c>
      <c r="C475" s="291" t="s">
        <v>70</v>
      </c>
      <c r="F475" s="279"/>
      <c r="G475" s="273"/>
      <c r="H475" s="273"/>
      <c r="J475" s="277"/>
      <c r="K475" s="273"/>
    </row>
    <row r="476" spans="2:11" ht="15">
      <c r="B476" s="59">
        <v>427</v>
      </c>
      <c r="C476" s="291" t="s">
        <v>65</v>
      </c>
      <c r="F476" s="273"/>
      <c r="G476" s="273"/>
      <c r="H476" s="273"/>
      <c r="I476" s="277"/>
      <c r="K476" s="273"/>
    </row>
    <row r="477" spans="2:11" ht="15">
      <c r="B477" s="59">
        <v>428</v>
      </c>
      <c r="C477" s="291" t="s">
        <v>304</v>
      </c>
      <c r="F477" s="273"/>
      <c r="G477" s="273"/>
      <c r="H477" s="273"/>
      <c r="I477" s="277"/>
      <c r="J477" s="277"/>
      <c r="K477" s="273"/>
    </row>
    <row r="478" spans="2:11" ht="15">
      <c r="B478" s="59">
        <v>429</v>
      </c>
      <c r="C478" s="291" t="s">
        <v>305</v>
      </c>
      <c r="F478" s="273"/>
      <c r="G478" s="273"/>
      <c r="I478" s="277"/>
      <c r="J478" s="277"/>
      <c r="K478" s="273"/>
    </row>
    <row r="479" spans="2:11" ht="15">
      <c r="B479" s="59">
        <v>4210</v>
      </c>
      <c r="C479" s="291" t="s">
        <v>1055</v>
      </c>
      <c r="F479" s="277"/>
      <c r="G479" s="273"/>
      <c r="H479" s="273"/>
      <c r="J479" s="277"/>
      <c r="K479" s="273"/>
    </row>
    <row r="480" spans="2:11" ht="15">
      <c r="B480" s="59">
        <v>4211</v>
      </c>
      <c r="C480" s="291" t="s">
        <v>563</v>
      </c>
      <c r="F480" s="277"/>
      <c r="G480" s="273"/>
      <c r="H480" s="273"/>
      <c r="K480" s="273"/>
    </row>
    <row r="481" spans="2:11" ht="15">
      <c r="B481" s="59">
        <v>4212</v>
      </c>
      <c r="C481" s="291" t="s">
        <v>401</v>
      </c>
      <c r="F481" s="277"/>
      <c r="G481" s="273"/>
      <c r="H481" s="273"/>
      <c r="K481" s="273"/>
    </row>
    <row r="482" spans="3:11" ht="15">
      <c r="C482" s="291"/>
      <c r="F482" s="277"/>
      <c r="G482" s="273"/>
      <c r="H482" s="273"/>
      <c r="K482" s="273"/>
    </row>
    <row r="483" spans="2:11" ht="15">
      <c r="B483" s="59">
        <v>43</v>
      </c>
      <c r="C483" s="290" t="s">
        <v>1097</v>
      </c>
      <c r="F483" s="277"/>
      <c r="G483" s="273"/>
      <c r="H483" s="273"/>
      <c r="J483" s="277"/>
      <c r="K483" s="273"/>
    </row>
    <row r="484" spans="2:11" ht="15">
      <c r="B484" s="59">
        <v>431</v>
      </c>
      <c r="C484" s="291" t="s">
        <v>306</v>
      </c>
      <c r="F484" s="277"/>
      <c r="G484" s="273"/>
      <c r="H484" s="273"/>
      <c r="J484" s="277"/>
      <c r="K484" s="273"/>
    </row>
    <row r="485" spans="2:11" ht="15">
      <c r="B485" s="59">
        <v>432</v>
      </c>
      <c r="C485" s="291" t="s">
        <v>307</v>
      </c>
      <c r="F485" s="277"/>
      <c r="G485" s="273"/>
      <c r="H485" s="273"/>
      <c r="K485" s="273"/>
    </row>
    <row r="486" spans="2:11" ht="15">
      <c r="B486" s="59">
        <v>433</v>
      </c>
      <c r="C486" s="291" t="s">
        <v>308</v>
      </c>
      <c r="F486" s="277"/>
      <c r="G486" s="273"/>
      <c r="H486" s="273"/>
      <c r="K486" s="273"/>
    </row>
    <row r="487" spans="2:11" ht="15">
      <c r="B487" s="59">
        <v>434</v>
      </c>
      <c r="C487" s="291" t="s">
        <v>309</v>
      </c>
      <c r="F487" s="273"/>
      <c r="G487" s="273"/>
      <c r="H487" s="277"/>
      <c r="I487" s="273"/>
      <c r="J487" s="273"/>
      <c r="K487" s="273"/>
    </row>
    <row r="488" spans="2:11" ht="15">
      <c r="B488" s="59">
        <v>435</v>
      </c>
      <c r="C488" s="291" t="s">
        <v>310</v>
      </c>
      <c r="F488" s="279"/>
      <c r="G488" s="273"/>
      <c r="I488" s="277"/>
      <c r="J488" s="273"/>
      <c r="K488" s="273"/>
    </row>
    <row r="489" spans="2:11" ht="15">
      <c r="B489" s="59">
        <v>436</v>
      </c>
      <c r="C489" s="291" t="s">
        <v>311</v>
      </c>
      <c r="F489" s="279"/>
      <c r="G489" s="273"/>
      <c r="H489" s="273"/>
      <c r="J489" s="273"/>
      <c r="K489" s="273"/>
    </row>
    <row r="490" spans="2:11" ht="15">
      <c r="B490" s="59">
        <v>437</v>
      </c>
      <c r="C490" s="291" t="s">
        <v>312</v>
      </c>
      <c r="F490" s="273"/>
      <c r="G490" s="273"/>
      <c r="H490" s="273"/>
      <c r="I490" s="273"/>
      <c r="K490" s="273"/>
    </row>
    <row r="491" spans="2:11" ht="15">
      <c r="B491" s="59">
        <v>438</v>
      </c>
      <c r="C491" s="291" t="s">
        <v>313</v>
      </c>
      <c r="F491" s="273"/>
      <c r="G491" s="273"/>
      <c r="H491" s="277"/>
      <c r="I491" s="273"/>
      <c r="J491" s="273"/>
      <c r="K491" s="273"/>
    </row>
    <row r="492" spans="2:11" ht="15">
      <c r="B492" s="59">
        <v>4310</v>
      </c>
      <c r="C492" s="291" t="s">
        <v>314</v>
      </c>
      <c r="F492" s="273"/>
      <c r="H492" s="273"/>
      <c r="I492" s="273"/>
      <c r="J492" s="273"/>
      <c r="K492" s="273"/>
    </row>
    <row r="493" spans="2:11" ht="15">
      <c r="B493" s="59">
        <v>4311</v>
      </c>
      <c r="C493" s="291" t="s">
        <v>315</v>
      </c>
      <c r="F493" s="273"/>
      <c r="G493" s="276"/>
      <c r="I493" s="273"/>
      <c r="J493" s="273"/>
      <c r="K493" s="273"/>
    </row>
    <row r="494" spans="2:11" ht="15">
      <c r="B494" s="59">
        <v>4312</v>
      </c>
      <c r="C494" s="291" t="s">
        <v>316</v>
      </c>
      <c r="F494" s="273"/>
      <c r="G494" s="273"/>
      <c r="J494" s="273"/>
      <c r="K494" s="273"/>
    </row>
    <row r="495" spans="2:11" ht="15">
      <c r="B495" s="59">
        <v>4313</v>
      </c>
      <c r="C495" s="291" t="s">
        <v>317</v>
      </c>
      <c r="F495" s="273"/>
      <c r="G495" s="273"/>
      <c r="K495" s="273"/>
    </row>
    <row r="496" spans="2:11" ht="15">
      <c r="B496" s="59">
        <v>4314</v>
      </c>
      <c r="C496" s="291" t="s">
        <v>318</v>
      </c>
      <c r="G496" s="273"/>
      <c r="J496" s="273"/>
      <c r="K496" s="273"/>
    </row>
    <row r="497" spans="3:11" ht="15">
      <c r="C497" s="61"/>
      <c r="G497" s="273"/>
      <c r="J497" s="273"/>
      <c r="K497" s="273"/>
    </row>
    <row r="498" spans="3:11" ht="15">
      <c r="C498" s="277"/>
      <c r="G498" s="273"/>
      <c r="J498" s="273"/>
      <c r="K498" s="273"/>
    </row>
    <row r="499" spans="2:11" ht="15">
      <c r="B499" s="59">
        <v>44</v>
      </c>
      <c r="C499" s="290" t="s">
        <v>382</v>
      </c>
      <c r="G499" s="273"/>
      <c r="K499" s="273"/>
    </row>
    <row r="500" spans="2:11" ht="15">
      <c r="B500" s="59">
        <v>441</v>
      </c>
      <c r="C500" s="291" t="s">
        <v>319</v>
      </c>
      <c r="G500" s="273"/>
      <c r="J500" s="273"/>
      <c r="K500" s="273"/>
    </row>
    <row r="501" spans="2:11" ht="15">
      <c r="B501" s="59">
        <v>442</v>
      </c>
      <c r="C501" s="291" t="s">
        <v>320</v>
      </c>
      <c r="G501" s="273"/>
      <c r="J501" s="273"/>
      <c r="K501" s="273"/>
    </row>
    <row r="502" spans="2:11" ht="15">
      <c r="B502" s="59">
        <v>443</v>
      </c>
      <c r="C502" s="291" t="s">
        <v>321</v>
      </c>
      <c r="G502" s="273"/>
      <c r="I502" s="277"/>
      <c r="K502" s="273"/>
    </row>
    <row r="503" spans="2:11" ht="15">
      <c r="B503" s="59">
        <v>444</v>
      </c>
      <c r="C503" s="291" t="s">
        <v>1077</v>
      </c>
      <c r="G503" s="273"/>
      <c r="I503" s="277"/>
      <c r="J503" s="277"/>
      <c r="K503" s="273"/>
    </row>
    <row r="504" spans="2:11" ht="15">
      <c r="B504" s="59">
        <v>445</v>
      </c>
      <c r="C504" s="291" t="s">
        <v>1078</v>
      </c>
      <c r="G504" s="280"/>
      <c r="I504" s="277"/>
      <c r="J504" s="277"/>
      <c r="K504" s="273"/>
    </row>
    <row r="505" spans="2:11" ht="15">
      <c r="B505" s="59">
        <v>446</v>
      </c>
      <c r="C505" s="291" t="s">
        <v>1091</v>
      </c>
      <c r="G505" s="273"/>
      <c r="J505" s="277"/>
      <c r="K505" s="273"/>
    </row>
    <row r="506" spans="2:11" ht="15">
      <c r="B506" s="59">
        <v>447</v>
      </c>
      <c r="C506" s="291" t="s">
        <v>322</v>
      </c>
      <c r="G506" s="273"/>
      <c r="I506" s="277"/>
      <c r="J506" s="277"/>
      <c r="K506" s="273"/>
    </row>
    <row r="507" spans="2:11" ht="15">
      <c r="B507" s="59">
        <v>448</v>
      </c>
      <c r="C507" s="291" t="s">
        <v>323</v>
      </c>
      <c r="G507" s="273"/>
      <c r="I507" s="277"/>
      <c r="J507" s="277"/>
      <c r="K507" s="273"/>
    </row>
    <row r="508" spans="2:11" ht="15">
      <c r="B508" s="59">
        <v>449</v>
      </c>
      <c r="C508" s="291" t="s">
        <v>324</v>
      </c>
      <c r="G508" s="273"/>
      <c r="H508" s="273"/>
      <c r="J508" s="277"/>
      <c r="K508" s="273"/>
    </row>
    <row r="509" spans="2:11" ht="15">
      <c r="B509" s="59">
        <v>4410</v>
      </c>
      <c r="C509" s="291" t="s">
        <v>403</v>
      </c>
      <c r="G509" s="273"/>
      <c r="H509" s="273"/>
      <c r="I509" s="277"/>
      <c r="J509" s="277"/>
      <c r="K509" s="273"/>
    </row>
    <row r="510" spans="2:11" ht="15">
      <c r="B510" s="59">
        <v>4411</v>
      </c>
      <c r="C510" s="291" t="s">
        <v>399</v>
      </c>
      <c r="G510" s="273"/>
      <c r="H510" s="273"/>
      <c r="I510" s="273"/>
      <c r="J510" s="273"/>
      <c r="K510" s="273"/>
    </row>
    <row r="511" spans="2:11" ht="15">
      <c r="B511" s="59">
        <v>4412</v>
      </c>
      <c r="C511" s="291" t="s">
        <v>402</v>
      </c>
      <c r="G511" s="273"/>
      <c r="H511" s="273"/>
      <c r="I511" s="273"/>
      <c r="J511" s="273"/>
      <c r="K511" s="273"/>
    </row>
    <row r="512" spans="3:11" ht="15">
      <c r="C512" s="277"/>
      <c r="G512" s="273"/>
      <c r="H512" s="273"/>
      <c r="I512" s="273"/>
      <c r="J512" s="273"/>
      <c r="K512" s="273"/>
    </row>
    <row r="513" spans="2:11" ht="15">
      <c r="B513" s="59">
        <v>45</v>
      </c>
      <c r="C513" s="290" t="s">
        <v>778</v>
      </c>
      <c r="G513" s="273"/>
      <c r="H513" s="273"/>
      <c r="I513" s="273"/>
      <c r="J513" s="273"/>
      <c r="K513" s="273"/>
    </row>
    <row r="514" spans="2:11" ht="15">
      <c r="B514" s="59">
        <v>451</v>
      </c>
      <c r="C514" s="291" t="s">
        <v>325</v>
      </c>
      <c r="H514" s="273"/>
      <c r="I514" s="273"/>
      <c r="J514" s="273"/>
      <c r="K514" s="273"/>
    </row>
    <row r="515" spans="2:11" ht="15">
      <c r="B515" s="59">
        <v>452</v>
      </c>
      <c r="C515" s="291" t="s">
        <v>326</v>
      </c>
      <c r="E515" s="290"/>
      <c r="I515" s="273"/>
      <c r="J515" s="273"/>
      <c r="K515" s="273"/>
    </row>
    <row r="516" spans="2:11" ht="15">
      <c r="B516" s="59">
        <v>453</v>
      </c>
      <c r="C516" s="291" t="s">
        <v>715</v>
      </c>
      <c r="E516" s="291"/>
      <c r="I516" s="273"/>
      <c r="J516" s="273"/>
      <c r="K516" s="273"/>
    </row>
    <row r="517" spans="2:11" ht="15">
      <c r="B517" s="59">
        <v>454</v>
      </c>
      <c r="C517" s="291" t="s">
        <v>327</v>
      </c>
      <c r="E517" s="291"/>
      <c r="J517" s="273"/>
      <c r="K517" s="273"/>
    </row>
    <row r="518" spans="2:11" ht="15">
      <c r="B518" s="59">
        <v>455</v>
      </c>
      <c r="C518" s="291" t="s">
        <v>328</v>
      </c>
      <c r="E518" s="291"/>
      <c r="J518" s="273"/>
      <c r="K518" s="273"/>
    </row>
    <row r="519" spans="2:11" ht="15">
      <c r="B519" s="59">
        <v>456</v>
      </c>
      <c r="C519" s="291" t="s">
        <v>329</v>
      </c>
      <c r="E519" s="291"/>
      <c r="I519" s="277"/>
      <c r="J519" s="273"/>
      <c r="K519" s="273"/>
    </row>
    <row r="520" spans="2:11" ht="15">
      <c r="B520" s="59">
        <v>457</v>
      </c>
      <c r="C520" s="291" t="s">
        <v>400</v>
      </c>
      <c r="E520" s="291"/>
      <c r="I520" s="277"/>
      <c r="J520" s="273"/>
      <c r="K520" s="273"/>
    </row>
    <row r="521" spans="2:11" ht="15">
      <c r="B521" s="59">
        <v>458</v>
      </c>
      <c r="C521" s="291" t="s">
        <v>406</v>
      </c>
      <c r="I521" s="277"/>
      <c r="J521" s="273"/>
      <c r="K521" s="273"/>
    </row>
    <row r="522" spans="3:11" ht="15">
      <c r="C522" s="277"/>
      <c r="I522" s="277"/>
      <c r="J522" s="273"/>
      <c r="K522" s="273"/>
    </row>
    <row r="523" spans="2:11" ht="15">
      <c r="B523" s="59">
        <v>46</v>
      </c>
      <c r="C523" s="290" t="s">
        <v>394</v>
      </c>
      <c r="I523" s="277"/>
      <c r="J523" s="273"/>
      <c r="K523" s="273"/>
    </row>
    <row r="524" spans="2:11" ht="15">
      <c r="B524" s="59">
        <v>461</v>
      </c>
      <c r="C524" s="291" t="s">
        <v>395</v>
      </c>
      <c r="I524" s="277"/>
      <c r="J524" s="273"/>
      <c r="K524" s="273"/>
    </row>
    <row r="525" spans="2:11" ht="15">
      <c r="B525" s="59">
        <v>462</v>
      </c>
      <c r="C525" s="291" t="s">
        <v>396</v>
      </c>
      <c r="I525" s="277"/>
      <c r="J525" s="273"/>
      <c r="K525" s="273"/>
    </row>
    <row r="526" spans="2:11" ht="15">
      <c r="B526" s="59">
        <v>463</v>
      </c>
      <c r="C526" s="291" t="s">
        <v>397</v>
      </c>
      <c r="I526" s="277"/>
      <c r="J526" s="273"/>
      <c r="K526" s="273"/>
    </row>
    <row r="527" spans="2:11" ht="15">
      <c r="B527" s="59">
        <v>464</v>
      </c>
      <c r="C527" s="291" t="s">
        <v>398</v>
      </c>
      <c r="I527" s="277"/>
      <c r="J527" s="273"/>
      <c r="K527" s="273"/>
    </row>
    <row r="528" spans="3:11" ht="15">
      <c r="C528" s="61"/>
      <c r="I528" s="277"/>
      <c r="J528" s="273"/>
      <c r="K528" s="273"/>
    </row>
    <row r="529" spans="2:11" ht="15">
      <c r="B529" s="59">
        <v>47</v>
      </c>
      <c r="C529" s="290" t="s">
        <v>381</v>
      </c>
      <c r="H529" s="273"/>
      <c r="J529" s="273"/>
      <c r="K529" s="273"/>
    </row>
    <row r="530" spans="2:11" ht="15">
      <c r="B530" s="59">
        <v>471</v>
      </c>
      <c r="C530" s="290" t="s">
        <v>276</v>
      </c>
      <c r="E530" s="290"/>
      <c r="H530" s="273"/>
      <c r="J530" s="273"/>
      <c r="K530" s="273"/>
    </row>
    <row r="531" spans="2:11" ht="15">
      <c r="B531" s="59">
        <v>4711</v>
      </c>
      <c r="C531" s="291" t="s">
        <v>362</v>
      </c>
      <c r="E531" s="291"/>
      <c r="H531" s="273"/>
      <c r="J531" s="273"/>
      <c r="K531" s="273"/>
    </row>
    <row r="532" spans="2:11" ht="15">
      <c r="B532" s="59">
        <v>4712</v>
      </c>
      <c r="C532" s="291" t="s">
        <v>712</v>
      </c>
      <c r="E532" s="291"/>
      <c r="H532" s="273"/>
      <c r="I532" s="273"/>
      <c r="J532" s="273"/>
      <c r="K532" s="273"/>
    </row>
    <row r="533" spans="2:11" ht="15">
      <c r="B533" s="59">
        <v>4713</v>
      </c>
      <c r="C533" s="291" t="s">
        <v>368</v>
      </c>
      <c r="E533" s="291"/>
      <c r="H533" s="273"/>
      <c r="I533" s="273"/>
      <c r="J533" s="273"/>
      <c r="K533" s="273"/>
    </row>
    <row r="534" spans="2:11" ht="15">
      <c r="B534" s="59">
        <v>4714</v>
      </c>
      <c r="C534" s="291" t="s">
        <v>713</v>
      </c>
      <c r="E534" s="291"/>
      <c r="H534" s="273"/>
      <c r="I534" s="273"/>
      <c r="J534" s="273"/>
      <c r="K534" s="273"/>
    </row>
    <row r="535" spans="2:11" ht="15">
      <c r="B535" s="59">
        <v>4715</v>
      </c>
      <c r="C535" s="291" t="s">
        <v>1079</v>
      </c>
      <c r="E535" s="291"/>
      <c r="H535" s="273"/>
      <c r="I535" s="273"/>
      <c r="J535" s="273"/>
      <c r="K535" s="273"/>
    </row>
    <row r="536" spans="2:11" ht="15">
      <c r="B536" s="59">
        <v>4716</v>
      </c>
      <c r="C536" s="291" t="s">
        <v>363</v>
      </c>
      <c r="E536" s="291"/>
      <c r="I536" s="273"/>
      <c r="J536" s="273"/>
      <c r="K536" s="273"/>
    </row>
    <row r="537" spans="2:11" ht="15">
      <c r="B537" s="59">
        <v>4717</v>
      </c>
      <c r="C537" s="291" t="s">
        <v>1118</v>
      </c>
      <c r="E537" s="291"/>
      <c r="H537" s="273"/>
      <c r="J537" s="273"/>
      <c r="K537" s="273"/>
    </row>
    <row r="538" spans="2:11" ht="15">
      <c r="B538" s="59">
        <v>4718</v>
      </c>
      <c r="C538" s="291" t="s">
        <v>364</v>
      </c>
      <c r="E538" s="291"/>
      <c r="H538" s="273"/>
      <c r="I538" s="273"/>
      <c r="J538" s="273"/>
      <c r="K538" s="273"/>
    </row>
    <row r="539" spans="2:11" ht="15">
      <c r="B539" s="59">
        <v>4719</v>
      </c>
      <c r="C539" s="291" t="s">
        <v>405</v>
      </c>
      <c r="E539" s="291"/>
      <c r="H539" s="273"/>
      <c r="I539" s="273"/>
      <c r="J539" s="273"/>
      <c r="K539" s="273"/>
    </row>
    <row r="540" spans="2:11" ht="15">
      <c r="B540" s="59">
        <v>47110</v>
      </c>
      <c r="C540" s="291" t="s">
        <v>365</v>
      </c>
      <c r="E540" s="291"/>
      <c r="H540" s="277"/>
      <c r="I540" s="273"/>
      <c r="J540" s="273"/>
      <c r="K540" s="273"/>
    </row>
    <row r="541" spans="2:11" ht="15">
      <c r="B541" s="59">
        <v>472</v>
      </c>
      <c r="C541" s="290" t="s">
        <v>277</v>
      </c>
      <c r="E541" s="291"/>
      <c r="H541" s="277"/>
      <c r="I541" s="273"/>
      <c r="J541" s="273"/>
      <c r="K541" s="273"/>
    </row>
    <row r="542" spans="2:11" ht="15">
      <c r="B542" s="59">
        <v>4721</v>
      </c>
      <c r="C542" s="291" t="s">
        <v>366</v>
      </c>
      <c r="E542" s="291"/>
      <c r="H542" s="277"/>
      <c r="I542" s="273"/>
      <c r="J542" s="273"/>
      <c r="K542" s="273"/>
    </row>
    <row r="543" spans="2:11" ht="15">
      <c r="B543" s="59">
        <v>4722</v>
      </c>
      <c r="C543" s="291" t="s">
        <v>1200</v>
      </c>
      <c r="E543" s="291"/>
      <c r="H543" s="277"/>
      <c r="I543" s="273"/>
      <c r="J543" s="273"/>
      <c r="K543" s="273"/>
    </row>
    <row r="544" spans="2:11" ht="15">
      <c r="B544" s="59">
        <v>4723</v>
      </c>
      <c r="C544" s="291" t="s">
        <v>714</v>
      </c>
      <c r="E544" s="291"/>
      <c r="I544" s="277"/>
      <c r="J544" s="273"/>
      <c r="K544" s="273"/>
    </row>
    <row r="545" spans="2:11" ht="15">
      <c r="B545" s="59">
        <v>473</v>
      </c>
      <c r="C545" s="290" t="s">
        <v>278</v>
      </c>
      <c r="E545" s="291"/>
      <c r="I545" s="277"/>
      <c r="J545" s="273"/>
      <c r="K545" s="273"/>
    </row>
    <row r="546" spans="2:11" ht="15">
      <c r="B546" s="59">
        <v>4731</v>
      </c>
      <c r="C546" s="291" t="s">
        <v>389</v>
      </c>
      <c r="E546" s="291"/>
      <c r="H546" s="273"/>
      <c r="J546" s="273"/>
      <c r="K546" s="273"/>
    </row>
    <row r="547" spans="2:11" ht="15">
      <c r="B547" s="59">
        <v>4732</v>
      </c>
      <c r="C547" s="291" t="s">
        <v>190</v>
      </c>
      <c r="E547" s="291"/>
      <c r="H547" s="273"/>
      <c r="J547" s="273"/>
      <c r="K547" s="273"/>
    </row>
    <row r="548" spans="2:11" ht="15">
      <c r="B548" s="59">
        <v>4733</v>
      </c>
      <c r="C548" s="291" t="s">
        <v>369</v>
      </c>
      <c r="H548" s="273"/>
      <c r="I548" s="277"/>
      <c r="J548" s="273"/>
      <c r="K548" s="273"/>
    </row>
    <row r="549" spans="2:11" ht="15">
      <c r="B549" s="59">
        <v>4734</v>
      </c>
      <c r="C549" s="291" t="s">
        <v>282</v>
      </c>
      <c r="E549" s="291"/>
      <c r="I549" s="277"/>
      <c r="J549" s="273"/>
      <c r="K549" s="273"/>
    </row>
    <row r="550" spans="2:11" ht="15">
      <c r="B550" s="59">
        <v>4735</v>
      </c>
      <c r="C550" s="291" t="s">
        <v>404</v>
      </c>
      <c r="I550" s="277"/>
      <c r="J550" s="273"/>
      <c r="K550" s="273"/>
    </row>
    <row r="551" spans="3:11" ht="15">
      <c r="C551" s="61"/>
      <c r="I551" s="277"/>
      <c r="J551" s="273"/>
      <c r="K551" s="273"/>
    </row>
    <row r="552" spans="2:11" ht="15">
      <c r="B552" s="59">
        <v>48</v>
      </c>
      <c r="C552" s="290" t="s">
        <v>380</v>
      </c>
      <c r="H552" s="273"/>
      <c r="J552" s="273"/>
      <c r="K552" s="273"/>
    </row>
    <row r="553" spans="2:11" ht="15">
      <c r="B553" s="59">
        <v>481</v>
      </c>
      <c r="C553" s="291" t="s">
        <v>370</v>
      </c>
      <c r="H553" s="273"/>
      <c r="J553" s="273"/>
      <c r="K553" s="273"/>
    </row>
    <row r="554" spans="2:11" ht="15">
      <c r="B554" s="59">
        <v>482</v>
      </c>
      <c r="C554" s="291" t="s">
        <v>371</v>
      </c>
      <c r="H554" s="273"/>
      <c r="J554" s="273"/>
      <c r="K554" s="273"/>
    </row>
    <row r="555" spans="2:11" ht="15">
      <c r="B555" s="59">
        <v>483</v>
      </c>
      <c r="C555" s="291" t="s">
        <v>372</v>
      </c>
      <c r="H555" s="273"/>
      <c r="J555" s="273"/>
      <c r="K555" s="273"/>
    </row>
    <row r="556" spans="2:11" ht="15">
      <c r="B556" s="59">
        <v>484</v>
      </c>
      <c r="C556" s="291" t="s">
        <v>548</v>
      </c>
      <c r="H556" s="273"/>
      <c r="I556" s="273"/>
      <c r="J556" s="273"/>
      <c r="K556" s="273"/>
    </row>
    <row r="557" spans="3:11" ht="15">
      <c r="C557" s="291"/>
      <c r="H557" s="277"/>
      <c r="I557" s="273"/>
      <c r="J557" s="273"/>
      <c r="K557" s="273"/>
    </row>
    <row r="558" spans="2:11" ht="15">
      <c r="B558" s="59">
        <v>49</v>
      </c>
      <c r="C558" s="290" t="s">
        <v>379</v>
      </c>
      <c r="I558" s="277"/>
      <c r="J558" s="273"/>
      <c r="K558" s="273"/>
    </row>
    <row r="559" spans="2:11" ht="15">
      <c r="B559" s="59">
        <v>491</v>
      </c>
      <c r="C559" s="291" t="s">
        <v>373</v>
      </c>
      <c r="J559" s="273"/>
      <c r="K559" s="273"/>
    </row>
    <row r="560" spans="2:11" ht="15">
      <c r="B560" s="59">
        <v>492</v>
      </c>
      <c r="C560" s="291" t="s">
        <v>374</v>
      </c>
      <c r="I560" s="277"/>
      <c r="J560" s="273"/>
      <c r="K560" s="273"/>
    </row>
    <row r="561" spans="2:11" ht="15">
      <c r="B561" s="59">
        <v>493</v>
      </c>
      <c r="C561" s="291" t="s">
        <v>375</v>
      </c>
      <c r="I561" s="277"/>
      <c r="J561" s="273"/>
      <c r="K561" s="273"/>
    </row>
    <row r="562" spans="3:11" ht="15">
      <c r="C562" s="291"/>
      <c r="I562" s="277"/>
      <c r="J562" s="273"/>
      <c r="K562" s="273"/>
    </row>
    <row r="563" spans="2:11" ht="15.75">
      <c r="B563" s="59">
        <v>5</v>
      </c>
      <c r="C563" s="292" t="s">
        <v>730</v>
      </c>
      <c r="I563" s="277"/>
      <c r="J563" s="273"/>
      <c r="K563" s="273"/>
    </row>
    <row r="564" spans="2:11" ht="15">
      <c r="B564" s="59">
        <v>51</v>
      </c>
      <c r="C564" s="291" t="s">
        <v>728</v>
      </c>
      <c r="I564" s="277"/>
      <c r="J564" s="273"/>
      <c r="K564" s="273"/>
    </row>
    <row r="565" spans="2:11" ht="15">
      <c r="B565" s="59">
        <v>52</v>
      </c>
      <c r="C565" s="291" t="s">
        <v>729</v>
      </c>
      <c r="I565" s="277"/>
      <c r="J565" s="273"/>
      <c r="K565" s="273"/>
    </row>
    <row r="566" spans="2:11" ht="15">
      <c r="B566" s="59">
        <v>53</v>
      </c>
      <c r="C566" s="291" t="s">
        <v>727</v>
      </c>
      <c r="I566" s="277"/>
      <c r="J566" s="273"/>
      <c r="K566" s="273"/>
    </row>
    <row r="567" spans="3:11" ht="15">
      <c r="C567" s="291"/>
      <c r="I567" s="277"/>
      <c r="J567" s="273"/>
      <c r="K567" s="273"/>
    </row>
    <row r="568" spans="2:11" ht="15.75">
      <c r="B568" s="59">
        <v>6</v>
      </c>
      <c r="C568" s="292" t="s">
        <v>671</v>
      </c>
      <c r="D568" s="62"/>
      <c r="F568" s="279"/>
      <c r="J568" s="273"/>
      <c r="K568" s="273"/>
    </row>
    <row r="569" spans="2:11" ht="15">
      <c r="B569" s="191">
        <v>61</v>
      </c>
      <c r="C569" s="293" t="s">
        <v>693</v>
      </c>
      <c r="F569" s="273"/>
      <c r="I569" s="277"/>
      <c r="J569" s="273"/>
      <c r="K569" s="273"/>
    </row>
    <row r="570" spans="2:11" ht="15">
      <c r="B570" s="191">
        <v>62</v>
      </c>
      <c r="C570" s="293" t="s">
        <v>694</v>
      </c>
      <c r="F570" s="273"/>
      <c r="I570" s="277"/>
      <c r="J570" s="273"/>
      <c r="K570" s="273"/>
    </row>
    <row r="571" spans="2:11" ht="15">
      <c r="B571" s="191">
        <v>63</v>
      </c>
      <c r="C571" s="293" t="s">
        <v>695</v>
      </c>
      <c r="J571" s="273"/>
      <c r="K571" s="273"/>
    </row>
    <row r="572" spans="2:11" ht="15">
      <c r="B572" s="191">
        <v>64</v>
      </c>
      <c r="C572" s="293" t="s">
        <v>1089</v>
      </c>
      <c r="F572" s="273"/>
      <c r="I572" s="277"/>
      <c r="J572" s="273"/>
      <c r="K572" s="273"/>
    </row>
    <row r="573" spans="2:11" ht="15">
      <c r="B573" s="191">
        <v>65</v>
      </c>
      <c r="C573" s="293" t="s">
        <v>1088</v>
      </c>
      <c r="F573" s="273"/>
      <c r="I573" s="277"/>
      <c r="J573" s="273"/>
      <c r="K573" s="273"/>
    </row>
    <row r="574" spans="8:11" ht="15">
      <c r="H574" s="277"/>
      <c r="J574" s="273"/>
      <c r="K574" s="273"/>
    </row>
    <row r="575" spans="6:11" ht="15">
      <c r="F575" s="273"/>
      <c r="H575" s="273"/>
      <c r="I575" s="273"/>
      <c r="J575" s="273"/>
      <c r="K575" s="273"/>
    </row>
    <row r="576" spans="6:11" ht="15">
      <c r="F576" s="279"/>
      <c r="H576" s="273"/>
      <c r="I576" s="273"/>
      <c r="J576" s="273"/>
      <c r="K576" s="273"/>
    </row>
    <row r="577" spans="6:11" ht="15">
      <c r="F577" s="273"/>
      <c r="I577" s="273"/>
      <c r="J577" s="273"/>
      <c r="K577" s="273"/>
    </row>
    <row r="578" spans="6:11" ht="15">
      <c r="F578" s="273"/>
      <c r="J578" s="273"/>
      <c r="K578" s="273"/>
    </row>
    <row r="579" spans="6:11" ht="15">
      <c r="F579" s="277"/>
      <c r="I579" s="273"/>
      <c r="J579" s="273"/>
      <c r="K579" s="273"/>
    </row>
    <row r="580" spans="6:11" ht="15">
      <c r="F580" s="273"/>
      <c r="I580" s="273"/>
      <c r="J580" s="273"/>
      <c r="K580" s="273"/>
    </row>
    <row r="581" spans="6:11" ht="15">
      <c r="F581" s="277"/>
      <c r="J581" s="273"/>
      <c r="K581" s="273"/>
    </row>
    <row r="582" spans="6:11" ht="15">
      <c r="F582" s="277"/>
      <c r="H582" s="273"/>
      <c r="I582" s="273"/>
      <c r="J582" s="273"/>
      <c r="K582" s="273"/>
    </row>
    <row r="583" spans="6:11" ht="15">
      <c r="F583" s="277"/>
      <c r="H583" s="277"/>
      <c r="I583" s="273"/>
      <c r="J583" s="273"/>
      <c r="K583" s="273"/>
    </row>
    <row r="584" spans="6:11" ht="15">
      <c r="F584" s="277"/>
      <c r="I584" s="277"/>
      <c r="J584" s="273"/>
      <c r="K584" s="273"/>
    </row>
    <row r="585" spans="6:11" ht="15">
      <c r="F585" s="277"/>
      <c r="J585" s="273"/>
      <c r="K585" s="273"/>
    </row>
    <row r="586" spans="6:11" ht="15">
      <c r="F586" s="273"/>
      <c r="I586" s="273"/>
      <c r="J586" s="273"/>
      <c r="K586" s="273"/>
    </row>
    <row r="587" spans="6:11" ht="15">
      <c r="F587" s="279"/>
      <c r="I587" s="273"/>
      <c r="J587" s="273"/>
      <c r="K587" s="273"/>
    </row>
    <row r="588" spans="6:11" ht="15">
      <c r="F588" s="273"/>
      <c r="H588" s="273"/>
      <c r="J588" s="273"/>
      <c r="K588" s="273"/>
    </row>
    <row r="589" spans="6:11" ht="15">
      <c r="F589" s="277"/>
      <c r="H589" s="273"/>
      <c r="I589" s="273"/>
      <c r="J589" s="273"/>
      <c r="K589" s="273"/>
    </row>
    <row r="590" spans="6:11" ht="15">
      <c r="F590" s="279"/>
      <c r="H590" s="273"/>
      <c r="I590" s="273"/>
      <c r="J590" s="273"/>
      <c r="K590" s="273"/>
    </row>
    <row r="591" spans="6:11" ht="15">
      <c r="F591" s="279"/>
      <c r="I591" s="273"/>
      <c r="J591" s="273"/>
      <c r="K591" s="273"/>
    </row>
    <row r="592" spans="6:11" ht="15">
      <c r="F592" s="273"/>
      <c r="H592" s="273"/>
      <c r="J592" s="273"/>
      <c r="K592" s="273"/>
    </row>
    <row r="593" spans="6:11" ht="15">
      <c r="F593" s="277"/>
      <c r="H593" s="273"/>
      <c r="I593" s="273"/>
      <c r="J593" s="273"/>
      <c r="K593" s="273"/>
    </row>
    <row r="594" spans="6:11" ht="15">
      <c r="F594" s="273"/>
      <c r="H594" s="273"/>
      <c r="I594" s="273"/>
      <c r="J594" s="273"/>
      <c r="K594" s="273"/>
    </row>
    <row r="595" spans="9:11" ht="15">
      <c r="I595" s="273"/>
      <c r="J595" s="273"/>
      <c r="K595" s="273"/>
    </row>
    <row r="596" spans="6:11" ht="15">
      <c r="F596" s="276"/>
      <c r="J596" s="273"/>
      <c r="K596" s="273"/>
    </row>
    <row r="597" spans="6:11" ht="15">
      <c r="F597" s="278"/>
      <c r="K597" s="273"/>
    </row>
    <row r="598" spans="6:11" ht="15">
      <c r="F598" s="277"/>
      <c r="J598" s="273"/>
      <c r="K598" s="273"/>
    </row>
    <row r="599" spans="6:11" ht="15">
      <c r="F599" s="277"/>
      <c r="J599" s="273"/>
      <c r="K599" s="273"/>
    </row>
    <row r="600" spans="6:11" ht="15">
      <c r="F600" s="273"/>
      <c r="K600" s="273"/>
    </row>
    <row r="601" spans="6:11" ht="15">
      <c r="F601" s="277"/>
      <c r="J601" s="273"/>
      <c r="K601" s="273"/>
    </row>
    <row r="602" spans="6:11" ht="15">
      <c r="F602" s="277"/>
      <c r="J602" s="273"/>
      <c r="K602" s="273"/>
    </row>
    <row r="603" spans="6:11" ht="15">
      <c r="F603" s="273"/>
      <c r="I603" s="273"/>
      <c r="K603" s="273"/>
    </row>
    <row r="604" spans="6:11" ht="15">
      <c r="F604" s="280"/>
      <c r="I604" s="273"/>
      <c r="J604" s="273"/>
      <c r="K604" s="273"/>
    </row>
    <row r="605" spans="6:11" ht="15">
      <c r="F605" s="273"/>
      <c r="I605" s="273"/>
      <c r="J605" s="273"/>
      <c r="K605" s="273"/>
    </row>
    <row r="606" spans="6:11" ht="15">
      <c r="F606" s="273"/>
      <c r="I606" s="273"/>
      <c r="J606" s="273"/>
      <c r="K606" s="273"/>
    </row>
    <row r="607" spans="6:11" ht="15">
      <c r="F607" s="277"/>
      <c r="I607" s="273"/>
      <c r="J607" s="273"/>
      <c r="K607" s="273"/>
    </row>
    <row r="608" spans="6:11" ht="15">
      <c r="F608" s="273"/>
      <c r="I608" s="273"/>
      <c r="J608" s="273"/>
      <c r="K608" s="273"/>
    </row>
    <row r="609" spans="6:11" ht="15">
      <c r="F609" s="273"/>
      <c r="I609" s="273"/>
      <c r="J609" s="273"/>
      <c r="K609" s="273"/>
    </row>
    <row r="610" spans="6:11" ht="15">
      <c r="F610" s="273"/>
      <c r="J610" s="273"/>
      <c r="K610" s="273"/>
    </row>
    <row r="611" spans="6:11" ht="15">
      <c r="F611" s="277"/>
      <c r="G611" s="273"/>
      <c r="J611" s="273"/>
      <c r="K611" s="273"/>
    </row>
    <row r="612" spans="7:11" ht="15">
      <c r="G612" s="273"/>
      <c r="J612" s="273"/>
      <c r="K612" s="273"/>
    </row>
    <row r="613" spans="7:11" ht="15">
      <c r="G613" s="273"/>
      <c r="J613" s="273"/>
      <c r="K613" s="273"/>
    </row>
    <row r="614" spans="7:11" ht="15">
      <c r="G614" s="273"/>
      <c r="J614" s="273"/>
      <c r="K614" s="273"/>
    </row>
    <row r="615" spans="7:11" ht="15">
      <c r="G615" s="273"/>
      <c r="H615" s="273"/>
      <c r="J615" s="273"/>
      <c r="K615" s="273"/>
    </row>
    <row r="616" spans="7:11" ht="15">
      <c r="G616" s="273"/>
      <c r="H616" s="273"/>
      <c r="J616" s="273"/>
      <c r="K616" s="273"/>
    </row>
    <row r="617" spans="7:11" ht="15">
      <c r="G617" s="273"/>
      <c r="H617" s="273"/>
      <c r="I617" s="273"/>
      <c r="J617" s="273"/>
      <c r="K617" s="273"/>
    </row>
    <row r="618" spans="7:11" ht="15">
      <c r="G618" s="273"/>
      <c r="I618" s="273"/>
      <c r="J618" s="273"/>
      <c r="K618" s="273"/>
    </row>
    <row r="619" spans="7:11" ht="15">
      <c r="G619" s="273"/>
      <c r="H619" s="273"/>
      <c r="J619" s="273"/>
      <c r="K619" s="273"/>
    </row>
    <row r="620" spans="7:11" ht="15">
      <c r="G620" s="273"/>
      <c r="H620" s="273"/>
      <c r="J620" s="273"/>
      <c r="K620" s="273"/>
    </row>
    <row r="621" spans="7:11" ht="15">
      <c r="G621" s="273"/>
      <c r="H621" s="273"/>
      <c r="J621" s="273"/>
      <c r="K621" s="273"/>
    </row>
    <row r="622" spans="7:11" ht="15">
      <c r="G622" s="273"/>
      <c r="H622" s="273"/>
      <c r="J622" s="273"/>
      <c r="K622" s="273"/>
    </row>
    <row r="623" spans="7:11" ht="15">
      <c r="G623" s="273"/>
      <c r="H623" s="273"/>
      <c r="J623" s="273"/>
      <c r="K623" s="273"/>
    </row>
    <row r="624" spans="7:11" ht="15">
      <c r="G624" s="273"/>
      <c r="H624" s="273"/>
      <c r="J624" s="273"/>
      <c r="K624" s="273"/>
    </row>
    <row r="625" spans="7:11" ht="15">
      <c r="G625" s="273"/>
      <c r="H625" s="273"/>
      <c r="J625" s="273"/>
      <c r="K625" s="273"/>
    </row>
    <row r="626" spans="7:11" ht="15">
      <c r="G626" s="273"/>
      <c r="H626" s="273"/>
      <c r="I626" s="273"/>
      <c r="J626" s="273"/>
      <c r="K626" s="273"/>
    </row>
    <row r="627" spans="7:11" ht="15">
      <c r="G627" s="273"/>
      <c r="H627" s="273"/>
      <c r="I627" s="273"/>
      <c r="J627" s="273"/>
      <c r="K627" s="273"/>
    </row>
    <row r="628" spans="6:11" ht="15">
      <c r="F628" s="277"/>
      <c r="G628" s="273"/>
      <c r="H628" s="273"/>
      <c r="I628" s="273"/>
      <c r="J628" s="273"/>
      <c r="K628" s="273"/>
    </row>
    <row r="629" spans="6:11" ht="15">
      <c r="F629" s="273"/>
      <c r="G629" s="273"/>
      <c r="H629" s="273"/>
      <c r="I629" s="273"/>
      <c r="J629" s="273"/>
      <c r="K629" s="273"/>
    </row>
    <row r="630" spans="6:11" ht="15">
      <c r="F630" s="273"/>
      <c r="G630" s="273"/>
      <c r="H630" s="273"/>
      <c r="I630" s="273"/>
      <c r="J630" s="273"/>
      <c r="K630" s="273"/>
    </row>
    <row r="631" spans="6:11" ht="15">
      <c r="F631" s="277"/>
      <c r="H631" s="273"/>
      <c r="I631" s="273"/>
      <c r="J631" s="273"/>
      <c r="K631" s="273"/>
    </row>
    <row r="632" spans="6:11" ht="15">
      <c r="F632" s="273"/>
      <c r="G632" s="273"/>
      <c r="I632" s="273"/>
      <c r="J632" s="273"/>
      <c r="K632" s="273"/>
    </row>
    <row r="633" spans="6:11" ht="15">
      <c r="F633" s="273"/>
      <c r="G633" s="273"/>
      <c r="J633" s="273"/>
      <c r="K633" s="273"/>
    </row>
    <row r="634" spans="6:11" ht="15">
      <c r="F634" s="277"/>
      <c r="G634" s="273"/>
      <c r="I634" s="273"/>
      <c r="J634" s="273"/>
      <c r="K634" s="273"/>
    </row>
    <row r="635" spans="6:11" ht="15">
      <c r="F635" s="273"/>
      <c r="G635" s="273"/>
      <c r="I635" s="273"/>
      <c r="J635" s="273"/>
      <c r="K635" s="273"/>
    </row>
    <row r="636" spans="6:11" ht="15">
      <c r="F636" s="273"/>
      <c r="G636" s="273"/>
      <c r="H636" s="273"/>
      <c r="J636" s="273"/>
      <c r="K636" s="273"/>
    </row>
    <row r="637" spans="6:11" ht="15">
      <c r="F637" s="277"/>
      <c r="G637" s="273"/>
      <c r="H637" s="273"/>
      <c r="I637" s="277"/>
      <c r="J637" s="273"/>
      <c r="K637" s="273"/>
    </row>
    <row r="638" spans="6:11" ht="15">
      <c r="F638" s="273"/>
      <c r="G638" s="273"/>
      <c r="H638" s="273"/>
      <c r="I638" s="277"/>
      <c r="J638" s="273"/>
      <c r="K638" s="273"/>
    </row>
    <row r="639" spans="6:11" ht="15">
      <c r="F639" s="277"/>
      <c r="H639" s="273"/>
      <c r="I639" s="277"/>
      <c r="J639" s="273"/>
      <c r="K639" s="273"/>
    </row>
    <row r="640" spans="6:11" ht="15">
      <c r="F640" s="277"/>
      <c r="I640" s="277"/>
      <c r="J640" s="273"/>
      <c r="K640" s="273"/>
    </row>
    <row r="641" spans="6:11" ht="15">
      <c r="F641" s="277"/>
      <c r="H641" s="273"/>
      <c r="J641" s="273"/>
      <c r="K641" s="273"/>
    </row>
    <row r="642" spans="6:11" ht="15">
      <c r="F642" s="277"/>
      <c r="H642" s="273"/>
      <c r="I642" s="277"/>
      <c r="J642" s="273"/>
      <c r="K642" s="273"/>
    </row>
    <row r="643" spans="8:11" ht="15">
      <c r="H643" s="273"/>
      <c r="I643" s="277"/>
      <c r="J643" s="273"/>
      <c r="K643" s="273"/>
    </row>
    <row r="644" spans="7:11" ht="15">
      <c r="G644" s="273"/>
      <c r="I644" s="277"/>
      <c r="J644" s="273"/>
      <c r="K644" s="273"/>
    </row>
    <row r="645" spans="7:11" ht="15">
      <c r="G645" s="273"/>
      <c r="H645" s="273"/>
      <c r="J645" s="273"/>
      <c r="K645" s="273"/>
    </row>
    <row r="646" spans="7:11" ht="15">
      <c r="G646" s="273"/>
      <c r="H646" s="273"/>
      <c r="I646" s="273"/>
      <c r="J646" s="273"/>
      <c r="K646" s="273"/>
    </row>
    <row r="647" spans="7:11" ht="15">
      <c r="G647" s="273"/>
      <c r="H647" s="273"/>
      <c r="I647" s="273"/>
      <c r="J647" s="273"/>
      <c r="K647" s="273"/>
    </row>
    <row r="648" spans="8:11" ht="15">
      <c r="H648" s="273"/>
      <c r="I648" s="273"/>
      <c r="J648" s="273"/>
      <c r="K648" s="273"/>
    </row>
    <row r="649" spans="7:11" ht="15">
      <c r="G649" s="273"/>
      <c r="I649" s="273"/>
      <c r="J649" s="273"/>
      <c r="K649" s="273"/>
    </row>
    <row r="650" spans="7:11" ht="15">
      <c r="G650" s="273"/>
      <c r="H650" s="277"/>
      <c r="J650" s="273"/>
      <c r="K650" s="273"/>
    </row>
    <row r="651" spans="7:11" ht="15">
      <c r="G651" s="273"/>
      <c r="H651" s="273"/>
      <c r="J651" s="273"/>
      <c r="K651" s="273"/>
    </row>
    <row r="652" spans="7:11" ht="15">
      <c r="G652" s="273"/>
      <c r="H652" s="273"/>
      <c r="J652" s="273"/>
      <c r="K652" s="273"/>
    </row>
    <row r="653" spans="7:11" ht="15">
      <c r="G653" s="273"/>
      <c r="H653" s="273"/>
      <c r="J653" s="273"/>
      <c r="K653" s="273"/>
    </row>
    <row r="654" spans="7:11" ht="15">
      <c r="G654" s="273"/>
      <c r="H654" s="273"/>
      <c r="J654" s="273"/>
      <c r="K654" s="273"/>
    </row>
    <row r="655" spans="7:11" ht="15">
      <c r="G655" s="273"/>
      <c r="H655" s="273"/>
      <c r="J655" s="273"/>
      <c r="K655" s="273"/>
    </row>
    <row r="656" spans="7:11" ht="15">
      <c r="G656" s="273"/>
      <c r="H656" s="273"/>
      <c r="J656" s="273"/>
      <c r="K656" s="273"/>
    </row>
    <row r="657" spans="7:11" ht="15">
      <c r="G657" s="273"/>
      <c r="H657" s="273"/>
      <c r="J657" s="273"/>
      <c r="K657" s="273"/>
    </row>
    <row r="658" spans="7:11" ht="15">
      <c r="G658" s="273"/>
      <c r="H658" s="273"/>
      <c r="J658" s="273"/>
      <c r="K658" s="273"/>
    </row>
    <row r="659" spans="7:11" ht="15">
      <c r="G659" s="273"/>
      <c r="H659" s="273"/>
      <c r="J659" s="273"/>
      <c r="K659" s="273"/>
    </row>
    <row r="660" spans="7:11" ht="15">
      <c r="G660" s="273"/>
      <c r="H660" s="273"/>
      <c r="J660" s="273"/>
      <c r="K660" s="273"/>
    </row>
    <row r="661" spans="7:11" ht="15">
      <c r="G661" s="273"/>
      <c r="H661" s="273"/>
      <c r="J661" s="273"/>
      <c r="K661" s="273"/>
    </row>
    <row r="662" spans="7:11" ht="15">
      <c r="G662" s="273"/>
      <c r="H662" s="273"/>
      <c r="I662" s="277"/>
      <c r="J662" s="273"/>
      <c r="K662" s="273"/>
    </row>
    <row r="663" spans="7:11" ht="15">
      <c r="G663" s="273"/>
      <c r="I663" s="277"/>
      <c r="J663" s="273"/>
      <c r="K663" s="273"/>
    </row>
    <row r="664" spans="7:11" ht="15">
      <c r="G664" s="273"/>
      <c r="H664" s="273"/>
      <c r="J664" s="273"/>
      <c r="K664" s="273"/>
    </row>
    <row r="665" spans="7:11" ht="15">
      <c r="G665" s="273"/>
      <c r="H665" s="273"/>
      <c r="J665" s="273"/>
      <c r="K665" s="273"/>
    </row>
    <row r="666" spans="7:11" ht="15">
      <c r="G666" s="273"/>
      <c r="H666" s="273"/>
      <c r="J666" s="273"/>
      <c r="K666" s="273"/>
    </row>
    <row r="667" spans="7:11" ht="15">
      <c r="G667" s="273"/>
      <c r="H667" s="273"/>
      <c r="J667" s="273"/>
      <c r="K667" s="273"/>
    </row>
    <row r="668" spans="7:11" ht="15">
      <c r="G668" s="273"/>
      <c r="H668" s="273"/>
      <c r="J668" s="273"/>
      <c r="K668" s="273"/>
    </row>
    <row r="669" spans="7:11" ht="15">
      <c r="G669" s="273"/>
      <c r="H669" s="273"/>
      <c r="I669" s="277"/>
      <c r="J669" s="273"/>
      <c r="K669" s="273"/>
    </row>
    <row r="670" spans="7:11" ht="15">
      <c r="G670" s="273"/>
      <c r="I670" s="277"/>
      <c r="J670" s="273"/>
      <c r="K670" s="273"/>
    </row>
    <row r="671" spans="7:11" ht="15">
      <c r="G671" s="273"/>
      <c r="H671" s="273"/>
      <c r="J671" s="273"/>
      <c r="K671" s="273"/>
    </row>
    <row r="672" spans="7:11" ht="15">
      <c r="G672" s="273"/>
      <c r="H672" s="273"/>
      <c r="J672" s="273"/>
      <c r="K672" s="273"/>
    </row>
    <row r="673" spans="7:11" ht="15">
      <c r="G673" s="273"/>
      <c r="H673" s="273"/>
      <c r="J673" s="273"/>
      <c r="K673" s="273"/>
    </row>
    <row r="674" spans="7:11" ht="15">
      <c r="G674" s="273"/>
      <c r="H674" s="273"/>
      <c r="J674" s="273"/>
      <c r="K674" s="273"/>
    </row>
    <row r="675" spans="7:11" ht="15">
      <c r="G675" s="273"/>
      <c r="H675" s="273"/>
      <c r="J675" s="273"/>
      <c r="K675" s="273"/>
    </row>
    <row r="676" spans="7:11" ht="15">
      <c r="G676" s="273"/>
      <c r="H676" s="273"/>
      <c r="J676" s="273"/>
      <c r="K676" s="273"/>
    </row>
    <row r="677" spans="7:11" ht="15">
      <c r="G677" s="273"/>
      <c r="H677" s="273"/>
      <c r="J677" s="273"/>
      <c r="K677" s="273"/>
    </row>
    <row r="678" spans="7:11" ht="15">
      <c r="G678" s="273"/>
      <c r="H678" s="273"/>
      <c r="J678" s="273"/>
      <c r="K678" s="273"/>
    </row>
    <row r="679" spans="7:11" ht="15">
      <c r="G679" s="273"/>
      <c r="H679" s="273"/>
      <c r="J679" s="273"/>
      <c r="K679" s="273"/>
    </row>
    <row r="680" spans="7:11" ht="15">
      <c r="G680" s="273"/>
      <c r="H680" s="273"/>
      <c r="J680" s="273"/>
      <c r="K680" s="273"/>
    </row>
    <row r="681" spans="7:11" ht="15">
      <c r="G681" s="273"/>
      <c r="H681" s="273"/>
      <c r="J681" s="273"/>
      <c r="K681" s="273"/>
    </row>
    <row r="682" spans="7:11" ht="15">
      <c r="G682" s="273"/>
      <c r="H682" s="273"/>
      <c r="J682" s="273"/>
      <c r="K682" s="273"/>
    </row>
    <row r="683" spans="7:11" ht="15">
      <c r="G683" s="273"/>
      <c r="H683" s="273"/>
      <c r="J683" s="273"/>
      <c r="K683" s="273"/>
    </row>
    <row r="684" spans="7:11" ht="15">
      <c r="G684" s="273"/>
      <c r="H684" s="273"/>
      <c r="J684" s="273"/>
      <c r="K684" s="273"/>
    </row>
    <row r="685" spans="7:11" ht="15">
      <c r="G685" s="273"/>
      <c r="H685" s="273"/>
      <c r="J685" s="273"/>
      <c r="K685" s="273"/>
    </row>
    <row r="686" spans="7:11" ht="15">
      <c r="G686" s="273"/>
      <c r="H686" s="273"/>
      <c r="J686" s="273"/>
      <c r="K686" s="273"/>
    </row>
    <row r="687" spans="7:11" ht="15">
      <c r="G687" s="273"/>
      <c r="H687" s="273"/>
      <c r="J687" s="273"/>
      <c r="K687" s="273"/>
    </row>
    <row r="688" spans="7:11" ht="15">
      <c r="G688" s="273"/>
      <c r="H688" s="273"/>
      <c r="J688" s="273"/>
      <c r="K688" s="273"/>
    </row>
    <row r="689" spans="7:11" ht="15">
      <c r="G689" s="273"/>
      <c r="H689" s="273"/>
      <c r="J689" s="273"/>
      <c r="K689" s="273"/>
    </row>
    <row r="690" spans="7:11" ht="15">
      <c r="G690" s="273"/>
      <c r="H690" s="273"/>
      <c r="J690" s="273"/>
      <c r="K690" s="273"/>
    </row>
    <row r="691" spans="7:11" ht="15">
      <c r="G691" s="273"/>
      <c r="H691" s="273"/>
      <c r="J691" s="273"/>
      <c r="K691" s="273"/>
    </row>
    <row r="692" spans="7:11" ht="15">
      <c r="G692" s="273"/>
      <c r="H692" s="273"/>
      <c r="J692" s="273"/>
      <c r="K692" s="273"/>
    </row>
    <row r="693" spans="7:11" ht="15">
      <c r="G693" s="273"/>
      <c r="H693" s="273"/>
      <c r="J693" s="273"/>
      <c r="K693" s="273"/>
    </row>
    <row r="694" spans="7:11" ht="15">
      <c r="G694" s="273"/>
      <c r="H694" s="273"/>
      <c r="J694" s="273"/>
      <c r="K694" s="273"/>
    </row>
    <row r="695" spans="7:11" ht="15">
      <c r="G695" s="273"/>
      <c r="H695" s="273"/>
      <c r="J695" s="273"/>
      <c r="K695" s="273"/>
    </row>
    <row r="696" spans="7:11" ht="15">
      <c r="G696" s="273"/>
      <c r="H696" s="273"/>
      <c r="J696" s="273"/>
      <c r="K696" s="273"/>
    </row>
    <row r="697" spans="7:11" ht="15">
      <c r="G697" s="273"/>
      <c r="H697" s="273"/>
      <c r="J697" s="273"/>
      <c r="K697" s="273"/>
    </row>
    <row r="698" spans="7:11" ht="15">
      <c r="G698" s="273"/>
      <c r="H698" s="273"/>
      <c r="J698" s="273"/>
      <c r="K698" s="273"/>
    </row>
    <row r="699" spans="7:11" ht="15">
      <c r="G699" s="273"/>
      <c r="H699" s="273"/>
      <c r="J699" s="273"/>
      <c r="K699" s="273"/>
    </row>
    <row r="700" spans="7:11" ht="15">
      <c r="G700" s="273"/>
      <c r="H700" s="273"/>
      <c r="J700" s="273"/>
      <c r="K700" s="273"/>
    </row>
    <row r="701" spans="7:11" ht="15">
      <c r="G701" s="273"/>
      <c r="H701" s="273"/>
      <c r="I701" s="273"/>
      <c r="J701" s="273"/>
      <c r="K701" s="273"/>
    </row>
    <row r="702" spans="8:11" ht="15">
      <c r="H702" s="273"/>
      <c r="I702" s="273"/>
      <c r="J702" s="273"/>
      <c r="K702" s="273"/>
    </row>
    <row r="703" spans="7:11" ht="15">
      <c r="G703" s="273"/>
      <c r="I703" s="273"/>
      <c r="J703" s="273"/>
      <c r="K703" s="273"/>
    </row>
    <row r="704" spans="7:11" ht="15">
      <c r="G704" s="273"/>
      <c r="H704" s="277"/>
      <c r="J704" s="273"/>
      <c r="K704" s="273"/>
    </row>
    <row r="705" spans="7:11" ht="15">
      <c r="G705" s="273"/>
      <c r="H705" s="277"/>
      <c r="J705" s="273"/>
      <c r="K705" s="273"/>
    </row>
    <row r="706" spans="7:11" ht="15">
      <c r="G706" s="273"/>
      <c r="H706" s="277"/>
      <c r="J706" s="273"/>
      <c r="K706" s="273"/>
    </row>
    <row r="707" spans="7:11" ht="15">
      <c r="G707" s="273"/>
      <c r="H707" s="277"/>
      <c r="J707" s="273"/>
      <c r="K707" s="273"/>
    </row>
    <row r="708" spans="7:11" ht="15">
      <c r="G708" s="273"/>
      <c r="H708" s="277"/>
      <c r="J708" s="273"/>
      <c r="K708" s="273"/>
    </row>
    <row r="709" spans="7:11" ht="15">
      <c r="G709" s="273"/>
      <c r="H709" s="277"/>
      <c r="J709" s="273"/>
      <c r="K709" s="273"/>
    </row>
    <row r="710" spans="7:11" ht="15">
      <c r="G710" s="273"/>
      <c r="H710" s="277"/>
      <c r="J710" s="273"/>
      <c r="K710" s="273"/>
    </row>
    <row r="711" spans="7:11" ht="15">
      <c r="G711" s="273"/>
      <c r="H711" s="277"/>
      <c r="J711" s="273"/>
      <c r="K711" s="273"/>
    </row>
    <row r="712" spans="7:11" ht="15">
      <c r="G712" s="273"/>
      <c r="H712" s="277"/>
      <c r="J712" s="273"/>
      <c r="K712" s="273"/>
    </row>
    <row r="713" spans="7:11" ht="15">
      <c r="G713" s="273"/>
      <c r="H713" s="277"/>
      <c r="J713" s="273"/>
      <c r="K713" s="273"/>
    </row>
    <row r="714" spans="7:11" ht="15">
      <c r="G714" s="273"/>
      <c r="H714" s="277"/>
      <c r="J714" s="273"/>
      <c r="K714" s="273"/>
    </row>
    <row r="715" spans="7:11" ht="15">
      <c r="G715" s="273"/>
      <c r="H715" s="277"/>
      <c r="J715" s="273"/>
      <c r="K715" s="273"/>
    </row>
    <row r="716" spans="7:11" ht="15">
      <c r="G716" s="273"/>
      <c r="H716" s="277"/>
      <c r="I716" s="273"/>
      <c r="J716" s="273"/>
      <c r="K716" s="273"/>
    </row>
    <row r="717" spans="7:11" ht="15">
      <c r="G717" s="273"/>
      <c r="I717" s="277"/>
      <c r="J717" s="273"/>
      <c r="K717" s="273"/>
    </row>
    <row r="718" spans="7:11" ht="15">
      <c r="G718" s="273"/>
      <c r="H718" s="273"/>
      <c r="J718" s="273"/>
      <c r="K718" s="273"/>
    </row>
    <row r="719" spans="7:11" ht="15">
      <c r="G719" s="273"/>
      <c r="H719" s="273"/>
      <c r="J719" s="273"/>
      <c r="K719" s="273"/>
    </row>
    <row r="720" spans="7:11" ht="15">
      <c r="G720" s="273"/>
      <c r="H720" s="273"/>
      <c r="J720" s="273"/>
      <c r="K720" s="273"/>
    </row>
    <row r="721" spans="7:11" ht="15">
      <c r="G721" s="273"/>
      <c r="H721" s="273"/>
      <c r="J721" s="273"/>
      <c r="K721" s="273"/>
    </row>
    <row r="722" spans="7:11" ht="15">
      <c r="G722" s="273"/>
      <c r="H722" s="273"/>
      <c r="J722" s="273"/>
      <c r="K722" s="273"/>
    </row>
    <row r="723" spans="7:11" ht="15">
      <c r="G723" s="273"/>
      <c r="H723" s="277"/>
      <c r="I723" s="273"/>
      <c r="J723" s="273"/>
      <c r="K723" s="273"/>
    </row>
    <row r="724" spans="7:11" ht="15">
      <c r="G724" s="273"/>
      <c r="I724" s="277"/>
      <c r="J724" s="273"/>
      <c r="K724" s="273"/>
    </row>
    <row r="725" spans="7:11" ht="15">
      <c r="G725" s="273"/>
      <c r="H725" s="273"/>
      <c r="J725" s="273"/>
      <c r="K725" s="273"/>
    </row>
    <row r="726" spans="7:11" ht="15">
      <c r="G726" s="273"/>
      <c r="H726" s="273"/>
      <c r="J726" s="273"/>
      <c r="K726" s="273"/>
    </row>
    <row r="727" spans="7:11" ht="15">
      <c r="G727" s="273"/>
      <c r="H727" s="273"/>
      <c r="J727" s="273"/>
      <c r="K727" s="273"/>
    </row>
    <row r="728" spans="7:11" ht="15">
      <c r="G728" s="273"/>
      <c r="H728" s="273"/>
      <c r="J728" s="273"/>
      <c r="K728" s="273"/>
    </row>
    <row r="729" spans="7:11" ht="15">
      <c r="G729" s="273"/>
      <c r="H729" s="273"/>
      <c r="J729" s="273"/>
      <c r="K729" s="273"/>
    </row>
    <row r="730" spans="7:11" ht="15">
      <c r="G730" s="273"/>
      <c r="H730" s="273"/>
      <c r="J730" s="273"/>
      <c r="K730" s="273"/>
    </row>
    <row r="731" spans="7:11" ht="15">
      <c r="G731" s="273"/>
      <c r="H731" s="273"/>
      <c r="J731" s="273"/>
      <c r="K731" s="273"/>
    </row>
    <row r="732" spans="7:11" ht="15">
      <c r="G732" s="273"/>
      <c r="H732" s="273"/>
      <c r="J732" s="273"/>
      <c r="K732" s="273"/>
    </row>
    <row r="733" spans="7:11" ht="15">
      <c r="G733" s="273"/>
      <c r="H733" s="273"/>
      <c r="J733" s="273"/>
      <c r="K733" s="273"/>
    </row>
    <row r="734" spans="7:11" ht="15">
      <c r="G734" s="273"/>
      <c r="H734" s="273"/>
      <c r="J734" s="273"/>
      <c r="K734" s="273"/>
    </row>
    <row r="735" spans="7:11" ht="15">
      <c r="G735" s="273"/>
      <c r="H735" s="273"/>
      <c r="J735" s="273"/>
      <c r="K735" s="273"/>
    </row>
    <row r="736" spans="7:11" ht="15">
      <c r="G736" s="273"/>
      <c r="H736" s="273"/>
      <c r="J736" s="273"/>
      <c r="K736" s="273"/>
    </row>
    <row r="737" spans="7:11" ht="15">
      <c r="G737" s="273"/>
      <c r="H737" s="273"/>
      <c r="J737" s="273"/>
      <c r="K737" s="273"/>
    </row>
    <row r="738" spans="7:11" ht="15">
      <c r="G738" s="273"/>
      <c r="H738" s="273"/>
      <c r="J738" s="273"/>
      <c r="K738" s="273"/>
    </row>
    <row r="739" spans="7:11" ht="15">
      <c r="G739" s="273"/>
      <c r="H739" s="273"/>
      <c r="J739" s="273"/>
      <c r="K739" s="273"/>
    </row>
    <row r="740" spans="7:11" ht="15">
      <c r="G740" s="273"/>
      <c r="H740" s="273"/>
      <c r="J740" s="273"/>
      <c r="K740" s="273"/>
    </row>
    <row r="741" spans="7:11" ht="15">
      <c r="G741" s="273"/>
      <c r="H741" s="273"/>
      <c r="J741" s="273"/>
      <c r="K741" s="273"/>
    </row>
    <row r="742" spans="7:11" ht="15">
      <c r="G742" s="273"/>
      <c r="H742" s="273"/>
      <c r="J742" s="273"/>
      <c r="K742" s="273"/>
    </row>
    <row r="743" spans="7:11" ht="15">
      <c r="G743" s="273"/>
      <c r="H743" s="273"/>
      <c r="J743" s="273"/>
      <c r="K743" s="273"/>
    </row>
    <row r="744" spans="7:11" ht="15">
      <c r="G744" s="273"/>
      <c r="H744" s="273"/>
      <c r="J744" s="273"/>
      <c r="K744" s="273"/>
    </row>
    <row r="745" spans="7:11" ht="15">
      <c r="G745" s="273"/>
      <c r="H745" s="273"/>
      <c r="J745" s="273"/>
      <c r="K745" s="273"/>
    </row>
    <row r="746" spans="7:11" ht="15">
      <c r="G746" s="273"/>
      <c r="H746" s="273"/>
      <c r="J746" s="273"/>
      <c r="K746" s="273"/>
    </row>
    <row r="747" spans="7:11" ht="15">
      <c r="G747" s="273"/>
      <c r="H747" s="273"/>
      <c r="J747" s="273"/>
      <c r="K747" s="273"/>
    </row>
    <row r="748" spans="7:11" ht="15">
      <c r="G748" s="273"/>
      <c r="H748" s="273"/>
      <c r="J748" s="273"/>
      <c r="K748" s="273"/>
    </row>
    <row r="749" spans="7:11" ht="15">
      <c r="G749" s="273"/>
      <c r="H749" s="273"/>
      <c r="J749" s="273"/>
      <c r="K749" s="273"/>
    </row>
    <row r="750" spans="7:11" ht="15">
      <c r="G750" s="273"/>
      <c r="H750" s="273"/>
      <c r="J750" s="273"/>
      <c r="K750" s="273"/>
    </row>
    <row r="751" spans="7:11" ht="15">
      <c r="G751" s="273"/>
      <c r="H751" s="273"/>
      <c r="J751" s="273"/>
      <c r="K751" s="273"/>
    </row>
    <row r="752" spans="7:11" ht="15">
      <c r="G752" s="273"/>
      <c r="H752" s="273"/>
      <c r="J752" s="273"/>
      <c r="K752" s="273"/>
    </row>
    <row r="753" spans="7:11" ht="15">
      <c r="G753" s="273"/>
      <c r="H753" s="273"/>
      <c r="J753" s="273"/>
      <c r="K753" s="273"/>
    </row>
    <row r="754" spans="7:11" ht="15">
      <c r="G754" s="273"/>
      <c r="H754" s="273"/>
      <c r="J754" s="273"/>
      <c r="K754" s="273"/>
    </row>
    <row r="755" spans="7:11" ht="15">
      <c r="G755" s="273"/>
      <c r="H755" s="277"/>
      <c r="J755" s="273"/>
      <c r="K755" s="273"/>
    </row>
    <row r="756" spans="7:11" ht="15">
      <c r="G756" s="273"/>
      <c r="H756" s="277"/>
      <c r="J756" s="273"/>
      <c r="K756" s="273"/>
    </row>
    <row r="757" spans="7:11" ht="15">
      <c r="G757" s="273"/>
      <c r="H757" s="273"/>
      <c r="J757" s="273"/>
      <c r="K757" s="273"/>
    </row>
    <row r="758" spans="8:11" ht="15">
      <c r="H758" s="273"/>
      <c r="I758" s="273"/>
      <c r="J758" s="273"/>
      <c r="K758" s="273"/>
    </row>
    <row r="759" spans="7:11" ht="15">
      <c r="G759" s="273"/>
      <c r="I759" s="273"/>
      <c r="J759" s="273"/>
      <c r="K759" s="273"/>
    </row>
    <row r="760" spans="7:11" ht="15">
      <c r="G760" s="273"/>
      <c r="H760" s="273"/>
      <c r="J760" s="273"/>
      <c r="K760" s="273"/>
    </row>
    <row r="761" spans="7:11" ht="15">
      <c r="G761" s="273"/>
      <c r="H761" s="273"/>
      <c r="J761" s="273"/>
      <c r="K761" s="273"/>
    </row>
    <row r="762" spans="7:11" ht="15">
      <c r="G762" s="273"/>
      <c r="H762" s="273"/>
      <c r="J762" s="273"/>
      <c r="K762" s="273"/>
    </row>
    <row r="763" spans="7:11" ht="15">
      <c r="G763" s="273"/>
      <c r="H763" s="273"/>
      <c r="J763" s="273"/>
      <c r="K763" s="273"/>
    </row>
    <row r="764" spans="7:11" ht="15">
      <c r="G764" s="273"/>
      <c r="H764" s="273"/>
      <c r="J764" s="273"/>
      <c r="K764" s="273"/>
    </row>
    <row r="765" spans="7:11" ht="15">
      <c r="G765" s="273"/>
      <c r="H765" s="273"/>
      <c r="J765" s="273"/>
      <c r="K765" s="273"/>
    </row>
    <row r="766" spans="7:11" ht="15">
      <c r="G766" s="273"/>
      <c r="H766" s="273"/>
      <c r="J766" s="273"/>
      <c r="K766" s="273"/>
    </row>
    <row r="767" spans="7:11" ht="15">
      <c r="G767" s="273"/>
      <c r="H767" s="273"/>
      <c r="J767" s="273"/>
      <c r="K767" s="273"/>
    </row>
    <row r="768" spans="7:11" ht="15">
      <c r="G768" s="273"/>
      <c r="H768" s="273"/>
      <c r="I768" s="277"/>
      <c r="J768" s="273"/>
      <c r="K768" s="273"/>
    </row>
    <row r="769" spans="7:11" ht="15">
      <c r="G769" s="273"/>
      <c r="I769" s="277"/>
      <c r="J769" s="273"/>
      <c r="K769" s="273"/>
    </row>
    <row r="770" spans="7:11" ht="15">
      <c r="G770" s="273"/>
      <c r="H770" s="273"/>
      <c r="J770" s="273"/>
      <c r="K770" s="273"/>
    </row>
    <row r="771" spans="7:11" ht="15">
      <c r="G771" s="273"/>
      <c r="H771" s="273"/>
      <c r="J771" s="273"/>
      <c r="K771" s="273"/>
    </row>
    <row r="772" spans="7:11" ht="15">
      <c r="G772" s="273"/>
      <c r="H772" s="273"/>
      <c r="J772" s="273"/>
      <c r="K772" s="273"/>
    </row>
    <row r="773" spans="7:11" ht="15">
      <c r="G773" s="273"/>
      <c r="H773" s="273"/>
      <c r="J773" s="273"/>
      <c r="K773" s="273"/>
    </row>
    <row r="774" spans="7:11" ht="15">
      <c r="G774" s="273"/>
      <c r="H774" s="273"/>
      <c r="J774" s="273"/>
      <c r="K774" s="273"/>
    </row>
    <row r="775" spans="7:11" ht="15">
      <c r="G775" s="273"/>
      <c r="H775" s="273"/>
      <c r="J775" s="273"/>
      <c r="K775" s="273"/>
    </row>
    <row r="776" spans="7:11" ht="15">
      <c r="G776" s="273"/>
      <c r="H776" s="273"/>
      <c r="J776" s="273"/>
      <c r="K776" s="273"/>
    </row>
    <row r="777" spans="7:11" ht="15">
      <c r="G777" s="273"/>
      <c r="H777" s="273"/>
      <c r="J777" s="273"/>
      <c r="K777" s="273"/>
    </row>
    <row r="778" spans="7:11" ht="15">
      <c r="G778" s="273"/>
      <c r="H778" s="273"/>
      <c r="J778" s="273"/>
      <c r="K778" s="273"/>
    </row>
    <row r="779" spans="7:11" ht="15">
      <c r="G779" s="273"/>
      <c r="H779" s="273"/>
      <c r="J779" s="273"/>
      <c r="K779" s="273"/>
    </row>
    <row r="780" spans="7:11" ht="15">
      <c r="G780" s="273"/>
      <c r="H780" s="273"/>
      <c r="J780" s="273"/>
      <c r="K780" s="273"/>
    </row>
    <row r="781" spans="7:11" ht="15">
      <c r="G781" s="273"/>
      <c r="H781" s="273"/>
      <c r="I781" s="277"/>
      <c r="J781" s="273"/>
      <c r="K781" s="273"/>
    </row>
    <row r="782" spans="8:11" ht="15">
      <c r="H782" s="273"/>
      <c r="I782" s="277"/>
      <c r="J782" s="273"/>
      <c r="K782" s="273"/>
    </row>
    <row r="783" spans="7:11" ht="15">
      <c r="G783" s="273"/>
      <c r="I783" s="277"/>
      <c r="J783" s="273"/>
      <c r="K783" s="273"/>
    </row>
    <row r="784" spans="7:11" ht="15">
      <c r="G784" s="273"/>
      <c r="H784" s="273"/>
      <c r="J784" s="273"/>
      <c r="K784" s="273"/>
    </row>
    <row r="785" spans="7:11" ht="15">
      <c r="G785" s="273"/>
      <c r="H785" s="273"/>
      <c r="J785" s="273"/>
      <c r="K785" s="273"/>
    </row>
    <row r="786" spans="7:11" ht="15">
      <c r="G786" s="273"/>
      <c r="H786" s="273"/>
      <c r="J786" s="273"/>
      <c r="K786" s="273"/>
    </row>
    <row r="787" spans="7:11" ht="15">
      <c r="G787" s="273"/>
      <c r="H787" s="273"/>
      <c r="J787" s="273"/>
      <c r="K787" s="273"/>
    </row>
    <row r="788" spans="7:11" ht="15">
      <c r="G788" s="273"/>
      <c r="H788" s="273"/>
      <c r="I788" s="277"/>
      <c r="J788" s="273"/>
      <c r="K788" s="273"/>
    </row>
    <row r="789" spans="8:11" ht="15">
      <c r="H789" s="273"/>
      <c r="I789" s="277"/>
      <c r="J789" s="273"/>
      <c r="K789" s="273"/>
    </row>
    <row r="790" spans="7:11" ht="15">
      <c r="G790" s="273"/>
      <c r="I790" s="277"/>
      <c r="J790" s="273"/>
      <c r="K790" s="273"/>
    </row>
    <row r="791" spans="7:11" ht="15">
      <c r="G791" s="273"/>
      <c r="H791" s="273"/>
      <c r="J791" s="273"/>
      <c r="K791" s="273"/>
    </row>
    <row r="792" spans="7:11" ht="15">
      <c r="G792" s="273"/>
      <c r="H792" s="273"/>
      <c r="J792" s="273"/>
      <c r="K792" s="273"/>
    </row>
    <row r="793" spans="7:11" ht="15">
      <c r="G793" s="273"/>
      <c r="H793" s="273"/>
      <c r="J793" s="273"/>
      <c r="K793" s="273"/>
    </row>
    <row r="794" spans="7:11" ht="15">
      <c r="G794" s="273"/>
      <c r="H794" s="273"/>
      <c r="J794" s="273"/>
      <c r="K794" s="273"/>
    </row>
    <row r="795" spans="7:11" ht="15">
      <c r="G795" s="273"/>
      <c r="H795" s="273"/>
      <c r="J795" s="273"/>
      <c r="K795" s="273"/>
    </row>
    <row r="796" spans="7:11" ht="15">
      <c r="G796" s="273"/>
      <c r="H796" s="273"/>
      <c r="I796" s="277"/>
      <c r="J796" s="273"/>
      <c r="K796" s="273"/>
    </row>
    <row r="797" spans="7:11" ht="15">
      <c r="G797" s="273"/>
      <c r="I797" s="277"/>
      <c r="J797" s="273"/>
      <c r="K797" s="273"/>
    </row>
    <row r="798" spans="7:11" ht="15">
      <c r="G798" s="273"/>
      <c r="J798" s="273"/>
      <c r="K798" s="273"/>
    </row>
    <row r="799" spans="7:11" ht="15">
      <c r="G799" s="273"/>
      <c r="J799" s="273"/>
      <c r="K799" s="273"/>
    </row>
    <row r="800" spans="7:11" ht="15">
      <c r="G800" s="273"/>
      <c r="I800" s="277"/>
      <c r="J800" s="273"/>
      <c r="K800" s="273"/>
    </row>
    <row r="801" spans="7:11" ht="15">
      <c r="G801" s="273"/>
      <c r="I801" s="277"/>
      <c r="J801" s="273"/>
      <c r="K801" s="273"/>
    </row>
    <row r="802" spans="7:11" ht="15">
      <c r="G802" s="273"/>
      <c r="J802" s="273"/>
      <c r="K802" s="273"/>
    </row>
    <row r="803" spans="7:11" ht="15">
      <c r="G803" s="273"/>
      <c r="J803" s="273"/>
      <c r="K803" s="273"/>
    </row>
    <row r="804" spans="7:11" ht="15">
      <c r="G804" s="273"/>
      <c r="J804" s="273"/>
      <c r="K804" s="273"/>
    </row>
    <row r="805" spans="7:11" ht="15">
      <c r="G805" s="273"/>
      <c r="J805" s="273"/>
      <c r="K805" s="273"/>
    </row>
    <row r="806" spans="7:11" ht="15">
      <c r="G806" s="273"/>
      <c r="I806" s="277"/>
      <c r="J806" s="273"/>
      <c r="K806" s="273"/>
    </row>
    <row r="807" spans="7:11" ht="15">
      <c r="G807" s="273"/>
      <c r="I807" s="277"/>
      <c r="J807" s="273"/>
      <c r="K807" s="273"/>
    </row>
    <row r="808" spans="7:11" ht="15">
      <c r="G808" s="273"/>
      <c r="J808" s="273"/>
      <c r="K808" s="273"/>
    </row>
    <row r="809" spans="7:11" ht="15">
      <c r="G809" s="273"/>
      <c r="J809" s="273"/>
      <c r="K809" s="273"/>
    </row>
    <row r="810" spans="7:11" ht="15">
      <c r="G810" s="273"/>
      <c r="H810" s="273"/>
      <c r="I810" s="277"/>
      <c r="J810" s="273"/>
      <c r="K810" s="273"/>
    </row>
    <row r="811" spans="8:11" ht="15">
      <c r="H811" s="273"/>
      <c r="I811" s="277"/>
      <c r="J811" s="273"/>
      <c r="K811" s="273"/>
    </row>
    <row r="812" spans="7:11" ht="15">
      <c r="G812" s="273"/>
      <c r="I812" s="277"/>
      <c r="J812" s="273"/>
      <c r="K812" s="273"/>
    </row>
    <row r="813" spans="7:11" ht="15">
      <c r="G813" s="273"/>
      <c r="J813" s="273"/>
      <c r="K813" s="273"/>
    </row>
    <row r="814" spans="7:11" ht="15">
      <c r="G814" s="273"/>
      <c r="I814" s="277"/>
      <c r="J814" s="273"/>
      <c r="K814" s="273"/>
    </row>
    <row r="815" spans="7:11" ht="15">
      <c r="G815" s="273"/>
      <c r="I815" s="277"/>
      <c r="J815" s="273"/>
      <c r="K815" s="273"/>
    </row>
    <row r="816" spans="7:11" ht="15">
      <c r="G816" s="273"/>
      <c r="J816" s="273"/>
      <c r="K816" s="273"/>
    </row>
    <row r="817" spans="7:11" ht="15">
      <c r="G817" s="273"/>
      <c r="I817" s="277"/>
      <c r="J817" s="273"/>
      <c r="K817" s="273"/>
    </row>
    <row r="818" spans="7:11" ht="15">
      <c r="G818" s="273"/>
      <c r="I818" s="277"/>
      <c r="J818" s="273"/>
      <c r="K818" s="273"/>
    </row>
    <row r="819" spans="7:11" ht="15">
      <c r="G819" s="273"/>
      <c r="J819" s="273"/>
      <c r="K819" s="273"/>
    </row>
    <row r="820" spans="7:11" ht="15">
      <c r="G820" s="273"/>
      <c r="I820" s="277"/>
      <c r="J820" s="273"/>
      <c r="K820" s="273"/>
    </row>
    <row r="821" spans="8:11" ht="15">
      <c r="H821" s="273"/>
      <c r="I821" s="277"/>
      <c r="J821" s="273"/>
      <c r="K821" s="273"/>
    </row>
    <row r="822" spans="7:11" ht="15">
      <c r="G822" s="273"/>
      <c r="I822" s="277"/>
      <c r="J822" s="273"/>
      <c r="K822" s="273"/>
    </row>
    <row r="823" spans="7:11" ht="15">
      <c r="G823" s="273"/>
      <c r="J823" s="273"/>
      <c r="K823" s="273"/>
    </row>
    <row r="824" spans="7:11" ht="15">
      <c r="G824" s="273"/>
      <c r="I824" s="277"/>
      <c r="J824" s="273"/>
      <c r="K824" s="273"/>
    </row>
    <row r="825" spans="7:11" ht="15">
      <c r="G825" s="273"/>
      <c r="I825" s="277"/>
      <c r="J825" s="273"/>
      <c r="K825" s="273"/>
    </row>
    <row r="826" spans="7:11" ht="15">
      <c r="G826" s="273"/>
      <c r="J826" s="273"/>
      <c r="K826" s="273"/>
    </row>
    <row r="827" spans="7:11" ht="15">
      <c r="G827" s="273"/>
      <c r="I827" s="277"/>
      <c r="J827" s="273"/>
      <c r="K827" s="273"/>
    </row>
    <row r="828" spans="7:11" ht="15">
      <c r="G828" s="273"/>
      <c r="I828" s="277"/>
      <c r="J828" s="273"/>
      <c r="K828" s="273"/>
    </row>
    <row r="829" spans="7:11" ht="15">
      <c r="G829" s="273"/>
      <c r="J829" s="273"/>
      <c r="K829" s="273"/>
    </row>
    <row r="830" spans="7:11" ht="15">
      <c r="G830" s="273"/>
      <c r="I830" s="277"/>
      <c r="J830" s="273"/>
      <c r="K830" s="273"/>
    </row>
    <row r="831" spans="7:11" ht="15">
      <c r="G831" s="273"/>
      <c r="I831" s="277"/>
      <c r="J831" s="273"/>
      <c r="K831" s="273"/>
    </row>
    <row r="832" spans="7:11" ht="15">
      <c r="G832" s="273"/>
      <c r="J832" s="273"/>
      <c r="K832" s="273"/>
    </row>
    <row r="833" spans="7:11" ht="15">
      <c r="G833" s="273"/>
      <c r="H833" s="273"/>
      <c r="I833" s="273"/>
      <c r="J833" s="273"/>
      <c r="K833" s="273"/>
    </row>
    <row r="834" spans="8:11" ht="15">
      <c r="H834" s="273"/>
      <c r="I834" s="273"/>
      <c r="J834" s="273"/>
      <c r="K834" s="273"/>
    </row>
    <row r="835" spans="7:11" ht="15">
      <c r="G835" s="273"/>
      <c r="I835" s="273"/>
      <c r="J835" s="273"/>
      <c r="K835" s="273"/>
    </row>
    <row r="836" spans="7:11" ht="15">
      <c r="G836" s="273"/>
      <c r="H836" s="273"/>
      <c r="J836" s="273"/>
      <c r="K836" s="273"/>
    </row>
    <row r="837" spans="7:11" ht="15">
      <c r="G837" s="273"/>
      <c r="H837" s="273"/>
      <c r="J837" s="273"/>
      <c r="K837" s="273"/>
    </row>
    <row r="838" spans="7:11" ht="15">
      <c r="G838" s="273"/>
      <c r="H838" s="273"/>
      <c r="J838" s="273"/>
      <c r="K838" s="273"/>
    </row>
    <row r="839" spans="7:11" ht="15">
      <c r="G839" s="273"/>
      <c r="H839" s="273"/>
      <c r="J839" s="273"/>
      <c r="K839" s="273"/>
    </row>
    <row r="840" spans="7:11" ht="15">
      <c r="G840" s="273"/>
      <c r="H840" s="273"/>
      <c r="I840" s="273"/>
      <c r="J840" s="273"/>
      <c r="K840" s="273"/>
    </row>
    <row r="841" spans="7:11" ht="15">
      <c r="G841" s="277"/>
      <c r="H841" s="273"/>
      <c r="I841" s="273"/>
      <c r="J841" s="273"/>
      <c r="K841" s="273"/>
    </row>
    <row r="842" spans="8:11" ht="15">
      <c r="H842" s="277"/>
      <c r="I842" s="273"/>
      <c r="J842" s="273"/>
      <c r="K842" s="273"/>
    </row>
    <row r="843" spans="7:11" ht="15">
      <c r="G843" s="273"/>
      <c r="I843" s="277"/>
      <c r="J843" s="273"/>
      <c r="K843" s="273"/>
    </row>
    <row r="844" spans="7:11" ht="15">
      <c r="G844" s="273"/>
      <c r="I844" s="277"/>
      <c r="J844" s="273"/>
      <c r="K844" s="273"/>
    </row>
    <row r="845" spans="7:11" ht="15">
      <c r="G845" s="273"/>
      <c r="I845" s="277"/>
      <c r="J845" s="273"/>
      <c r="K845" s="273"/>
    </row>
    <row r="846" spans="7:11" ht="15">
      <c r="G846" s="273"/>
      <c r="J846" s="273"/>
      <c r="K846" s="273"/>
    </row>
    <row r="847" spans="7:11" ht="15">
      <c r="G847" s="273"/>
      <c r="J847" s="273"/>
      <c r="K847" s="273"/>
    </row>
    <row r="848" spans="7:11" ht="15">
      <c r="G848" s="273"/>
      <c r="J848" s="273"/>
      <c r="K848" s="273"/>
    </row>
    <row r="849" spans="7:11" ht="15">
      <c r="G849" s="273"/>
      <c r="J849" s="273"/>
      <c r="K849" s="273"/>
    </row>
    <row r="850" spans="7:11" ht="15">
      <c r="G850" s="273"/>
      <c r="J850" s="273"/>
      <c r="K850" s="273"/>
    </row>
    <row r="851" spans="7:11" ht="15">
      <c r="G851" s="273"/>
      <c r="J851" s="273"/>
      <c r="K851" s="273"/>
    </row>
    <row r="852" spans="7:11" ht="15">
      <c r="G852" s="273"/>
      <c r="J852" s="273"/>
      <c r="K852" s="273"/>
    </row>
    <row r="853" spans="7:11" ht="15">
      <c r="G853" s="273"/>
      <c r="H853" s="273"/>
      <c r="I853" s="277"/>
      <c r="J853" s="273"/>
      <c r="K853" s="273"/>
    </row>
    <row r="854" spans="8:11" ht="15">
      <c r="H854" s="273"/>
      <c r="I854" s="277"/>
      <c r="J854" s="273"/>
      <c r="K854" s="273"/>
    </row>
    <row r="855" spans="7:11" ht="15">
      <c r="G855" s="273"/>
      <c r="I855" s="277"/>
      <c r="J855" s="273"/>
      <c r="K855" s="273"/>
    </row>
    <row r="856" spans="7:11" ht="15">
      <c r="G856" s="273"/>
      <c r="I856" s="277"/>
      <c r="J856" s="273"/>
      <c r="K856" s="273"/>
    </row>
    <row r="857" spans="7:11" ht="15">
      <c r="G857" s="273"/>
      <c r="I857" s="277"/>
      <c r="J857" s="273"/>
      <c r="K857" s="273"/>
    </row>
    <row r="858" spans="7:11" ht="15">
      <c r="G858" s="273"/>
      <c r="H858" s="273"/>
      <c r="J858" s="273"/>
      <c r="K858" s="273"/>
    </row>
    <row r="859" spans="7:11" ht="15">
      <c r="G859" s="273"/>
      <c r="H859" s="273"/>
      <c r="J859" s="273"/>
      <c r="K859" s="273"/>
    </row>
    <row r="860" spans="7:11" ht="15">
      <c r="G860" s="273"/>
      <c r="H860" s="273"/>
      <c r="J860" s="273"/>
      <c r="K860" s="273"/>
    </row>
    <row r="861" spans="7:11" ht="15">
      <c r="G861" s="273"/>
      <c r="H861" s="273"/>
      <c r="J861" s="273"/>
      <c r="K861" s="273"/>
    </row>
    <row r="862" spans="7:11" ht="15">
      <c r="G862" s="273"/>
      <c r="H862" s="273"/>
      <c r="J862" s="273"/>
      <c r="K862" s="273"/>
    </row>
    <row r="863" spans="7:11" ht="15">
      <c r="G863" s="273"/>
      <c r="H863" s="273"/>
      <c r="I863" s="277"/>
      <c r="J863" s="273"/>
      <c r="K863" s="273"/>
    </row>
    <row r="864" spans="7:11" ht="15">
      <c r="G864" s="273"/>
      <c r="H864" s="273"/>
      <c r="I864" s="277"/>
      <c r="J864" s="273"/>
      <c r="K864" s="273"/>
    </row>
    <row r="865" spans="7:11" ht="15">
      <c r="G865" s="273"/>
      <c r="H865" s="273"/>
      <c r="I865" s="277"/>
      <c r="J865" s="273"/>
      <c r="K865" s="273"/>
    </row>
    <row r="866" spans="7:11" ht="15">
      <c r="G866" s="273"/>
      <c r="H866" s="273"/>
      <c r="I866" s="273"/>
      <c r="J866" s="273"/>
      <c r="K866" s="273"/>
    </row>
    <row r="867" spans="7:11" ht="15">
      <c r="G867" s="273"/>
      <c r="H867" s="273"/>
      <c r="I867" s="273"/>
      <c r="J867" s="273"/>
      <c r="K867" s="273"/>
    </row>
    <row r="868" spans="7:11" ht="15">
      <c r="G868" s="278"/>
      <c r="H868" s="273"/>
      <c r="I868" s="273"/>
      <c r="J868" s="273"/>
      <c r="K868" s="273"/>
    </row>
    <row r="869" spans="8:11" ht="15">
      <c r="H869" s="277"/>
      <c r="I869" s="273"/>
      <c r="J869" s="273"/>
      <c r="K869" s="273"/>
    </row>
    <row r="870" spans="7:11" ht="15">
      <c r="G870" s="273"/>
      <c r="I870" s="277"/>
      <c r="J870" s="273"/>
      <c r="K870" s="273"/>
    </row>
    <row r="871" spans="7:11" ht="15">
      <c r="G871" s="273"/>
      <c r="J871" s="273"/>
      <c r="K871" s="273"/>
    </row>
    <row r="872" spans="7:11" ht="15">
      <c r="G872" s="273"/>
      <c r="J872" s="273"/>
      <c r="K872" s="273"/>
    </row>
    <row r="873" spans="7:11" ht="15">
      <c r="G873" s="273"/>
      <c r="J873" s="273"/>
      <c r="K873" s="273"/>
    </row>
    <row r="874" spans="7:11" ht="15">
      <c r="G874" s="273"/>
      <c r="I874" s="277"/>
      <c r="J874" s="273"/>
      <c r="K874" s="273"/>
    </row>
    <row r="875" spans="7:11" ht="15">
      <c r="G875" s="273"/>
      <c r="I875" s="277"/>
      <c r="J875" s="273"/>
      <c r="K875" s="273"/>
    </row>
    <row r="876" spans="7:11" ht="15">
      <c r="G876" s="273"/>
      <c r="J876" s="273"/>
      <c r="K876" s="273"/>
    </row>
    <row r="877" spans="7:11" ht="15">
      <c r="G877" s="273"/>
      <c r="H877" s="273"/>
      <c r="J877" s="273"/>
      <c r="K877" s="273"/>
    </row>
    <row r="878" spans="7:11" ht="15">
      <c r="G878" s="273"/>
      <c r="H878" s="273"/>
      <c r="J878" s="273"/>
      <c r="K878" s="273"/>
    </row>
    <row r="879" spans="7:11" ht="15">
      <c r="G879" s="273"/>
      <c r="H879" s="273"/>
      <c r="I879" s="277"/>
      <c r="J879" s="273"/>
      <c r="K879" s="273"/>
    </row>
    <row r="880" spans="8:11" ht="15">
      <c r="H880" s="273"/>
      <c r="I880" s="277"/>
      <c r="J880" s="273"/>
      <c r="K880" s="273"/>
    </row>
    <row r="881" spans="7:11" ht="15">
      <c r="G881" s="273"/>
      <c r="I881" s="277"/>
      <c r="J881" s="273"/>
      <c r="K881" s="273"/>
    </row>
    <row r="882" spans="7:11" ht="15">
      <c r="G882" s="273"/>
      <c r="H882" s="273"/>
      <c r="J882" s="273"/>
      <c r="K882" s="273"/>
    </row>
    <row r="883" spans="7:11" ht="15">
      <c r="G883" s="273"/>
      <c r="H883" s="273"/>
      <c r="J883" s="273"/>
      <c r="K883" s="273"/>
    </row>
    <row r="884" spans="7:11" ht="15">
      <c r="G884" s="273"/>
      <c r="H884" s="273"/>
      <c r="J884" s="273"/>
      <c r="K884" s="273"/>
    </row>
    <row r="885" spans="7:11" ht="15">
      <c r="G885" s="273"/>
      <c r="H885" s="273"/>
      <c r="I885" s="277"/>
      <c r="J885" s="273"/>
      <c r="K885" s="273"/>
    </row>
    <row r="886" spans="7:11" ht="15">
      <c r="G886" s="273"/>
      <c r="I886" s="277"/>
      <c r="J886" s="273"/>
      <c r="K886" s="273"/>
    </row>
    <row r="887" spans="7:11" ht="15">
      <c r="G887" s="273"/>
      <c r="J887" s="273"/>
      <c r="K887" s="273"/>
    </row>
    <row r="888" spans="7:11" ht="15">
      <c r="G888" s="273"/>
      <c r="J888" s="273"/>
      <c r="K888" s="273"/>
    </row>
    <row r="889" spans="7:11" ht="15">
      <c r="G889" s="273"/>
      <c r="J889" s="273"/>
      <c r="K889" s="273"/>
    </row>
    <row r="890" spans="7:11" ht="15">
      <c r="G890" s="273"/>
      <c r="I890" s="277"/>
      <c r="J890" s="273"/>
      <c r="K890" s="273"/>
    </row>
    <row r="891" spans="7:11" ht="15">
      <c r="G891" s="273"/>
      <c r="I891" s="277"/>
      <c r="J891" s="273"/>
      <c r="K891" s="273"/>
    </row>
    <row r="892" spans="7:11" ht="15">
      <c r="G892" s="273"/>
      <c r="J892" s="273"/>
      <c r="K892" s="273"/>
    </row>
    <row r="893" spans="7:11" ht="15">
      <c r="G893" s="273"/>
      <c r="J893" s="273"/>
      <c r="K893" s="273"/>
    </row>
    <row r="894" spans="7:11" ht="15">
      <c r="G894" s="273"/>
      <c r="J894" s="273"/>
      <c r="K894" s="273"/>
    </row>
    <row r="895" spans="7:11" ht="15">
      <c r="G895" s="273"/>
      <c r="J895" s="273"/>
      <c r="K895" s="273"/>
    </row>
    <row r="896" spans="7:11" ht="15">
      <c r="G896" s="273"/>
      <c r="J896" s="273"/>
      <c r="K896" s="273"/>
    </row>
    <row r="897" spans="7:11" ht="15">
      <c r="G897" s="273"/>
      <c r="I897" s="277"/>
      <c r="J897" s="273"/>
      <c r="K897" s="273"/>
    </row>
    <row r="898" spans="7:11" ht="15">
      <c r="G898" s="273"/>
      <c r="I898" s="277"/>
      <c r="J898" s="273"/>
      <c r="K898" s="273"/>
    </row>
    <row r="899" spans="7:11" ht="15">
      <c r="G899" s="273"/>
      <c r="J899" s="273"/>
      <c r="K899" s="273"/>
    </row>
    <row r="900" spans="7:11" ht="15">
      <c r="G900" s="273"/>
      <c r="H900" s="273"/>
      <c r="I900" s="273"/>
      <c r="J900" s="273"/>
      <c r="K900" s="273"/>
    </row>
    <row r="901" spans="8:11" ht="15">
      <c r="H901" s="273"/>
      <c r="I901" s="273"/>
      <c r="J901" s="273"/>
      <c r="K901" s="273"/>
    </row>
    <row r="902" spans="9:11" ht="15">
      <c r="I902" s="273"/>
      <c r="J902" s="273"/>
      <c r="K902" s="273"/>
    </row>
    <row r="903" spans="8:11" ht="15">
      <c r="H903" s="273"/>
      <c r="J903" s="273"/>
      <c r="K903" s="273"/>
    </row>
    <row r="904" spans="8:11" ht="15">
      <c r="H904" s="273"/>
      <c r="J904" s="273"/>
      <c r="K904" s="273"/>
    </row>
    <row r="905" spans="8:11" ht="15">
      <c r="H905" s="273"/>
      <c r="J905" s="273"/>
      <c r="K905" s="273"/>
    </row>
    <row r="906" spans="8:11" ht="15">
      <c r="H906" s="273"/>
      <c r="J906" s="273"/>
      <c r="K906" s="273"/>
    </row>
    <row r="907" spans="8:11" ht="15">
      <c r="H907" s="273"/>
      <c r="I907" s="277"/>
      <c r="J907" s="273"/>
      <c r="K907" s="273"/>
    </row>
    <row r="908" spans="8:11" ht="15">
      <c r="H908" s="273"/>
      <c r="I908" s="277"/>
      <c r="J908" s="273"/>
      <c r="K908" s="273"/>
    </row>
    <row r="909" spans="7:11" ht="15">
      <c r="G909" s="273"/>
      <c r="I909" s="277"/>
      <c r="J909" s="273"/>
      <c r="K909" s="273"/>
    </row>
    <row r="910" spans="7:11" ht="15">
      <c r="G910" s="273"/>
      <c r="H910" s="273"/>
      <c r="J910" s="273"/>
      <c r="K910" s="273"/>
    </row>
    <row r="911" spans="7:11" ht="15">
      <c r="G911" s="273"/>
      <c r="H911" s="273"/>
      <c r="J911" s="273"/>
      <c r="K911" s="273"/>
    </row>
    <row r="912" spans="7:11" ht="15">
      <c r="G912" s="273"/>
      <c r="H912" s="273"/>
      <c r="J912" s="273"/>
      <c r="K912" s="273"/>
    </row>
    <row r="913" spans="7:11" ht="15">
      <c r="G913" s="273"/>
      <c r="H913" s="273"/>
      <c r="J913" s="273"/>
      <c r="K913" s="273"/>
    </row>
    <row r="914" spans="7:11" ht="15">
      <c r="G914" s="273"/>
      <c r="H914" s="273"/>
      <c r="J914" s="273"/>
      <c r="K914" s="273"/>
    </row>
    <row r="915" spans="7:11" ht="15">
      <c r="G915" s="273"/>
      <c r="H915" s="273"/>
      <c r="J915" s="273"/>
      <c r="K915" s="273"/>
    </row>
    <row r="916" spans="7:11" ht="15">
      <c r="G916" s="273"/>
      <c r="H916" s="273"/>
      <c r="I916" s="277"/>
      <c r="J916" s="273"/>
      <c r="K916" s="273"/>
    </row>
    <row r="917" spans="8:11" ht="15">
      <c r="H917" s="273"/>
      <c r="I917" s="277"/>
      <c r="J917" s="273"/>
      <c r="K917" s="273"/>
    </row>
    <row r="918" spans="7:11" ht="15">
      <c r="G918" s="273"/>
      <c r="I918" s="277"/>
      <c r="J918" s="273"/>
      <c r="K918" s="273"/>
    </row>
    <row r="919" spans="7:11" ht="15">
      <c r="G919" s="273"/>
      <c r="I919" s="277"/>
      <c r="J919" s="273"/>
      <c r="K919" s="273"/>
    </row>
    <row r="920" spans="7:11" ht="15">
      <c r="G920" s="273"/>
      <c r="I920" s="277"/>
      <c r="J920" s="273"/>
      <c r="K920" s="273"/>
    </row>
    <row r="921" spans="7:11" ht="15">
      <c r="G921" s="273"/>
      <c r="I921" s="277"/>
      <c r="J921" s="273"/>
      <c r="K921" s="273"/>
    </row>
    <row r="922" spans="7:11" ht="15">
      <c r="G922" s="273"/>
      <c r="I922" s="277"/>
      <c r="J922" s="273"/>
      <c r="K922" s="273"/>
    </row>
    <row r="923" spans="7:11" ht="15">
      <c r="G923" s="273"/>
      <c r="H923" s="273"/>
      <c r="I923" s="277"/>
      <c r="J923" s="273"/>
      <c r="K923" s="273"/>
    </row>
    <row r="924" spans="7:11" ht="15">
      <c r="G924" s="273"/>
      <c r="H924" s="273"/>
      <c r="I924" s="277"/>
      <c r="J924" s="273"/>
      <c r="K924" s="273"/>
    </row>
    <row r="925" spans="8:11" ht="15">
      <c r="H925" s="273"/>
      <c r="I925" s="277"/>
      <c r="J925" s="273"/>
      <c r="K925" s="273"/>
    </row>
    <row r="926" spans="7:11" ht="15">
      <c r="G926" s="273"/>
      <c r="I926" s="277"/>
      <c r="J926" s="273"/>
      <c r="K926" s="273"/>
    </row>
    <row r="927" spans="7:11" ht="15">
      <c r="G927" s="273"/>
      <c r="I927" s="277"/>
      <c r="J927" s="273"/>
      <c r="K927" s="273"/>
    </row>
    <row r="928" spans="7:11" ht="15">
      <c r="G928" s="273"/>
      <c r="I928" s="277"/>
      <c r="J928" s="273"/>
      <c r="K928" s="273"/>
    </row>
    <row r="929" spans="7:11" ht="15">
      <c r="G929" s="273"/>
      <c r="H929" s="273"/>
      <c r="J929" s="273"/>
      <c r="K929" s="273"/>
    </row>
    <row r="930" spans="7:11" ht="15">
      <c r="G930" s="273"/>
      <c r="H930" s="273"/>
      <c r="J930" s="273"/>
      <c r="K930" s="273"/>
    </row>
    <row r="931" spans="7:11" ht="15">
      <c r="G931" s="273"/>
      <c r="H931" s="273"/>
      <c r="J931" s="273"/>
      <c r="K931" s="273"/>
    </row>
    <row r="932" spans="7:11" ht="15">
      <c r="G932" s="273"/>
      <c r="H932" s="273"/>
      <c r="J932" s="273"/>
      <c r="K932" s="273"/>
    </row>
    <row r="933" spans="7:11" ht="15">
      <c r="G933" s="273"/>
      <c r="H933" s="273"/>
      <c r="J933" s="273"/>
      <c r="K933" s="273"/>
    </row>
    <row r="934" spans="7:11" ht="15">
      <c r="G934" s="273"/>
      <c r="H934" s="273"/>
      <c r="J934" s="273"/>
      <c r="K934" s="273"/>
    </row>
    <row r="935" spans="7:11" ht="15">
      <c r="G935" s="273"/>
      <c r="H935" s="273"/>
      <c r="J935" s="273"/>
      <c r="K935" s="273"/>
    </row>
    <row r="936" spans="7:11" ht="15">
      <c r="G936" s="273"/>
      <c r="H936" s="273"/>
      <c r="I936" s="277"/>
      <c r="J936" s="273"/>
      <c r="K936" s="273"/>
    </row>
    <row r="937" spans="7:11" ht="15">
      <c r="G937" s="273"/>
      <c r="H937" s="273"/>
      <c r="I937" s="277"/>
      <c r="J937" s="273"/>
      <c r="K937" s="273"/>
    </row>
    <row r="938" spans="8:11" ht="15">
      <c r="H938" s="273"/>
      <c r="I938" s="277"/>
      <c r="J938" s="273"/>
      <c r="K938" s="273"/>
    </row>
    <row r="939" spans="7:11" ht="15">
      <c r="G939" s="273"/>
      <c r="I939" s="277"/>
      <c r="J939" s="273"/>
      <c r="K939" s="273"/>
    </row>
    <row r="940" spans="7:11" ht="15">
      <c r="G940" s="273"/>
      <c r="I940" s="277"/>
      <c r="J940" s="273"/>
      <c r="K940" s="273"/>
    </row>
    <row r="941" spans="7:11" ht="15">
      <c r="G941" s="273"/>
      <c r="I941" s="277"/>
      <c r="J941" s="273"/>
      <c r="K941" s="273"/>
    </row>
    <row r="942" spans="7:11" ht="15">
      <c r="G942" s="273"/>
      <c r="I942" s="277"/>
      <c r="J942" s="273"/>
      <c r="K942" s="273"/>
    </row>
    <row r="943" spans="7:11" ht="15">
      <c r="G943" s="273"/>
      <c r="I943" s="277"/>
      <c r="J943" s="273"/>
      <c r="K943" s="273"/>
    </row>
    <row r="944" spans="7:11" ht="15">
      <c r="G944" s="273"/>
      <c r="H944" s="273"/>
      <c r="I944" s="277"/>
      <c r="J944" s="273"/>
      <c r="K944" s="273"/>
    </row>
    <row r="945" spans="7:11" ht="15">
      <c r="G945" s="279"/>
      <c r="H945" s="273"/>
      <c r="I945" s="277"/>
      <c r="J945" s="273"/>
      <c r="K945" s="273"/>
    </row>
    <row r="946" spans="8:11" ht="15">
      <c r="H946" s="273"/>
      <c r="I946" s="277"/>
      <c r="J946" s="273"/>
      <c r="K946" s="273"/>
    </row>
    <row r="947" spans="7:11" ht="15">
      <c r="G947" s="273"/>
      <c r="I947" s="277"/>
      <c r="J947" s="273"/>
      <c r="K947" s="273"/>
    </row>
    <row r="948" spans="7:11" ht="15">
      <c r="G948" s="273"/>
      <c r="J948" s="273"/>
      <c r="K948" s="273"/>
    </row>
    <row r="949" spans="7:11" ht="15">
      <c r="G949" s="273"/>
      <c r="I949" s="277"/>
      <c r="J949" s="273"/>
      <c r="K949" s="273"/>
    </row>
    <row r="950" spans="7:11" ht="15">
      <c r="G950" s="273"/>
      <c r="I950" s="277"/>
      <c r="J950" s="273"/>
      <c r="K950" s="273"/>
    </row>
    <row r="951" spans="7:11" ht="15">
      <c r="G951" s="273"/>
      <c r="H951" s="273"/>
      <c r="J951" s="273"/>
      <c r="K951" s="273"/>
    </row>
    <row r="952" spans="7:11" ht="15">
      <c r="G952" s="273"/>
      <c r="H952" s="273"/>
      <c r="I952" s="277"/>
      <c r="J952" s="273"/>
      <c r="K952" s="273"/>
    </row>
    <row r="953" spans="8:11" ht="15">
      <c r="H953" s="273"/>
      <c r="I953" s="277"/>
      <c r="J953" s="273"/>
      <c r="K953" s="273"/>
    </row>
    <row r="954" spans="7:11" ht="15">
      <c r="G954" s="279"/>
      <c r="I954" s="277"/>
      <c r="J954" s="273"/>
      <c r="K954" s="273"/>
    </row>
    <row r="955" spans="7:11" ht="15">
      <c r="G955" s="279"/>
      <c r="I955" s="277"/>
      <c r="J955" s="273"/>
      <c r="K955" s="273"/>
    </row>
    <row r="956" spans="7:11" ht="15">
      <c r="G956" s="279"/>
      <c r="I956" s="277"/>
      <c r="J956" s="273"/>
      <c r="K956" s="273"/>
    </row>
    <row r="957" spans="7:11" ht="15">
      <c r="G957" s="279"/>
      <c r="H957" s="273"/>
      <c r="J957" s="273"/>
      <c r="K957" s="273"/>
    </row>
    <row r="958" spans="7:11" ht="15">
      <c r="G958" s="279"/>
      <c r="H958" s="273"/>
      <c r="J958" s="273"/>
      <c r="K958" s="273"/>
    </row>
    <row r="959" spans="7:11" ht="15">
      <c r="G959" s="279"/>
      <c r="H959" s="273"/>
      <c r="J959" s="273"/>
      <c r="K959" s="273"/>
    </row>
    <row r="960" spans="7:11" ht="15">
      <c r="G960" s="279"/>
      <c r="H960" s="273"/>
      <c r="J960" s="273"/>
      <c r="K960" s="273"/>
    </row>
    <row r="961" spans="7:11" ht="15">
      <c r="G961" s="279"/>
      <c r="H961" s="273"/>
      <c r="J961" s="273"/>
      <c r="K961" s="273"/>
    </row>
    <row r="962" spans="7:11" ht="15">
      <c r="G962" s="279"/>
      <c r="H962" s="273"/>
      <c r="J962" s="273"/>
      <c r="K962" s="273"/>
    </row>
    <row r="963" spans="7:11" ht="15">
      <c r="G963" s="279"/>
      <c r="H963" s="273"/>
      <c r="I963" s="277"/>
      <c r="J963" s="273"/>
      <c r="K963" s="273"/>
    </row>
    <row r="964" spans="8:11" ht="15">
      <c r="H964" s="273"/>
      <c r="I964" s="277"/>
      <c r="J964" s="273"/>
      <c r="K964" s="273"/>
    </row>
    <row r="965" spans="9:11" ht="15">
      <c r="I965" s="277"/>
      <c r="J965" s="273"/>
      <c r="K965" s="273"/>
    </row>
    <row r="966" spans="8:11" ht="15">
      <c r="H966" s="273"/>
      <c r="J966" s="273"/>
      <c r="K966" s="273"/>
    </row>
    <row r="967" spans="8:11" ht="15">
      <c r="H967" s="273"/>
      <c r="I967" s="277"/>
      <c r="J967" s="273"/>
      <c r="K967" s="273"/>
    </row>
    <row r="968" spans="8:11" ht="15">
      <c r="H968" s="273"/>
      <c r="I968" s="277"/>
      <c r="J968" s="273"/>
      <c r="K968" s="273"/>
    </row>
    <row r="969" spans="7:11" ht="15">
      <c r="G969" s="279"/>
      <c r="I969" s="277"/>
      <c r="J969" s="273"/>
      <c r="K969" s="273"/>
    </row>
    <row r="970" spans="7:11" ht="15">
      <c r="G970" s="279"/>
      <c r="H970" s="273"/>
      <c r="J970" s="273"/>
      <c r="K970" s="273"/>
    </row>
    <row r="971" spans="7:11" ht="15">
      <c r="G971" s="273"/>
      <c r="H971" s="273"/>
      <c r="I971" s="273"/>
      <c r="J971" s="273"/>
      <c r="K971" s="273"/>
    </row>
  </sheetData>
  <sheetProtection/>
  <printOptions horizontalCentered="1" verticalCentered="1"/>
  <pageMargins left="0.3937007874015748" right="0.3937007874015748" top="0.7874015748031497" bottom="0.7874015748031497" header="0.31496062992125984" footer="0.31496062992125984"/>
  <pageSetup cellComments="asDisplayed" fitToHeight="10" fitToWidth="1" horizontalDpi="300" verticalDpi="300" orientation="portrait" scale="70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30">
    <pageSetUpPr fitToPage="1"/>
  </sheetPr>
  <dimension ref="B1:I580"/>
  <sheetViews>
    <sheetView zoomScale="90" zoomScaleNormal="90" zoomScalePageLayoutView="0" workbookViewId="0" topLeftCell="B1">
      <selection activeCell="C10" sqref="C10"/>
    </sheetView>
  </sheetViews>
  <sheetFormatPr defaultColWidth="9.140625" defaultRowHeight="12.75"/>
  <cols>
    <col min="1" max="1" width="1.28515625" style="1" customWidth="1"/>
    <col min="2" max="2" width="10.8515625" style="1" customWidth="1"/>
    <col min="3" max="3" width="40.140625" style="1" bestFit="1" customWidth="1"/>
    <col min="4" max="4" width="17.00390625" style="1" customWidth="1"/>
    <col min="5" max="5" width="16.8515625" style="1" customWidth="1"/>
    <col min="6" max="6" width="17.28125" style="1" customWidth="1"/>
    <col min="7" max="7" width="16.28125" style="1" customWidth="1"/>
    <col min="8" max="8" width="17.28125" style="1" customWidth="1"/>
    <col min="9" max="9" width="16.57421875" style="1" customWidth="1"/>
    <col min="10" max="16384" width="9.140625" style="1" customWidth="1"/>
  </cols>
  <sheetData>
    <row r="1" spans="2:9" ht="12.75">
      <c r="B1" s="555"/>
      <c r="C1" s="556"/>
      <c r="D1" s="556"/>
      <c r="E1" s="556"/>
      <c r="F1" s="556"/>
      <c r="G1" s="556"/>
      <c r="H1" s="556"/>
      <c r="I1" s="557"/>
    </row>
    <row r="2" spans="2:9" ht="20.25">
      <c r="B2" s="558"/>
      <c r="C2" s="870" t="s">
        <v>1177</v>
      </c>
      <c r="D2" s="871"/>
      <c r="E2" s="871"/>
      <c r="F2" s="871"/>
      <c r="G2" s="872"/>
      <c r="I2" s="559"/>
    </row>
    <row r="3" spans="2:9" ht="20.25">
      <c r="B3" s="558"/>
      <c r="C3" s="687"/>
      <c r="D3" s="687"/>
      <c r="E3" s="687"/>
      <c r="F3" s="687"/>
      <c r="G3" s="687"/>
      <c r="I3" s="559"/>
    </row>
    <row r="4" spans="2:9" ht="20.25">
      <c r="B4" s="558"/>
      <c r="C4" s="690" t="s">
        <v>878</v>
      </c>
      <c r="D4" s="689">
        <v>37257</v>
      </c>
      <c r="E4" s="687"/>
      <c r="F4" s="687"/>
      <c r="G4" s="687"/>
      <c r="I4" s="559"/>
    </row>
    <row r="5" spans="2:9" ht="12.75">
      <c r="B5" s="558"/>
      <c r="I5" s="559"/>
    </row>
    <row r="6" spans="2:9" ht="15.75">
      <c r="B6" s="558"/>
      <c r="C6" s="690" t="s">
        <v>511</v>
      </c>
      <c r="D6" s="873" t="str">
        <f>Cadastro!$D$6</f>
        <v>Empresa Modelo S/A</v>
      </c>
      <c r="E6" s="874"/>
      <c r="F6" s="691" t="s">
        <v>1107</v>
      </c>
      <c r="G6" s="573">
        <f>Cadastro!$D$22</f>
        <v>12345000132</v>
      </c>
      <c r="H6" s="688"/>
      <c r="I6" s="572"/>
    </row>
    <row r="7" spans="2:9" ht="12.75">
      <c r="B7" s="558"/>
      <c r="I7" s="559"/>
    </row>
    <row r="8" spans="2:9" ht="15.75">
      <c r="B8" s="560" t="s">
        <v>879</v>
      </c>
      <c r="C8" s="551" t="s">
        <v>1046</v>
      </c>
      <c r="D8" s="552"/>
      <c r="E8" s="868" t="s">
        <v>1067</v>
      </c>
      <c r="F8" s="869"/>
      <c r="G8" s="868" t="s">
        <v>1068</v>
      </c>
      <c r="H8" s="869"/>
      <c r="I8" s="561"/>
    </row>
    <row r="9" spans="2:9" ht="12.75">
      <c r="B9" s="558"/>
      <c r="E9" s="729"/>
      <c r="F9" s="729"/>
      <c r="G9" s="729"/>
      <c r="H9" s="729"/>
      <c r="I9" s="559"/>
    </row>
    <row r="10" spans="2:9" ht="24.75" customHeight="1">
      <c r="B10" s="558"/>
      <c r="D10" s="548" t="s">
        <v>1176</v>
      </c>
      <c r="E10" s="549" t="s">
        <v>1063</v>
      </c>
      <c r="F10" s="550" t="s">
        <v>1064</v>
      </c>
      <c r="G10" s="549" t="s">
        <v>1065</v>
      </c>
      <c r="H10" s="550" t="s">
        <v>1066</v>
      </c>
      <c r="I10" s="562" t="s">
        <v>1175</v>
      </c>
    </row>
    <row r="11" spans="2:9" ht="18">
      <c r="B11" s="563">
        <v>1</v>
      </c>
      <c r="C11" s="288" t="s">
        <v>443</v>
      </c>
      <c r="D11" s="298">
        <f>D13+D90+D101+D184+D189</f>
        <v>100</v>
      </c>
      <c r="E11" s="298">
        <f>E13+E90+E101+E184+E189</f>
        <v>151300</v>
      </c>
      <c r="F11" s="298">
        <f>F13+F90+F101+F184+F189</f>
        <v>62080</v>
      </c>
      <c r="G11" s="193">
        <f>IF(E11&gt;=F11,E11-F11,0)</f>
        <v>89220</v>
      </c>
      <c r="H11" s="193">
        <f>IF(F11&gt;=E11,F11-E11,0)</f>
        <v>0</v>
      </c>
      <c r="I11" s="564">
        <f>IF(D11&gt;0,D11+G11-H11,G11-H11)</f>
        <v>89320</v>
      </c>
    </row>
    <row r="12" spans="2:9" ht="18">
      <c r="B12" s="563"/>
      <c r="C12" s="288"/>
      <c r="D12" s="298"/>
      <c r="I12" s="564"/>
    </row>
    <row r="13" spans="2:9" ht="12.75">
      <c r="B13" s="563">
        <v>11</v>
      </c>
      <c r="C13" s="289" t="s">
        <v>1049</v>
      </c>
      <c r="D13" s="298">
        <f>D15+D28+D32+D40+D45+D63+D68+D82</f>
        <v>100</v>
      </c>
      <c r="E13" s="298">
        <f>E15+E28+E32+E40+E45+E63+E68+E82</f>
        <v>109000</v>
      </c>
      <c r="F13" s="298">
        <f>F15+F28+F32+F40+F45+F63+F68+F82</f>
        <v>62080</v>
      </c>
      <c r="G13" s="193">
        <f>IF(E13&gt;=F13,E13-F13,0)</f>
        <v>46920</v>
      </c>
      <c r="H13" s="193">
        <f>IF(F13&gt;=E13,F13-E13,0)</f>
        <v>0</v>
      </c>
      <c r="I13" s="564">
        <f aca="true" t="shared" si="0" ref="I13:I83">IF(D13&gt;0,D13+G13-H13,G13-H13)</f>
        <v>47020</v>
      </c>
    </row>
    <row r="14" spans="2:9" ht="12.75">
      <c r="B14" s="563"/>
      <c r="C14" s="289"/>
      <c r="D14" s="298"/>
      <c r="I14" s="564"/>
    </row>
    <row r="15" spans="2:9" ht="12.75">
      <c r="B15" s="563">
        <v>111</v>
      </c>
      <c r="C15" s="290" t="s">
        <v>442</v>
      </c>
      <c r="D15" s="299">
        <f>SUM(D16:D26)</f>
        <v>100</v>
      </c>
      <c r="E15" s="299">
        <f>SUM(E16:E26)</f>
        <v>103700</v>
      </c>
      <c r="F15" s="299">
        <f>SUM(F16:F26)</f>
        <v>60800</v>
      </c>
      <c r="G15" s="193">
        <f>IF(E15&gt;=F15,E15-F15,0)</f>
        <v>42900</v>
      </c>
      <c r="H15" s="193">
        <f>IF(F15&gt;=E15,F15-E15,0)</f>
        <v>0</v>
      </c>
      <c r="I15" s="564">
        <f t="shared" si="0"/>
        <v>43000</v>
      </c>
    </row>
    <row r="16" spans="2:9" ht="12.75">
      <c r="B16" s="563">
        <v>1111</v>
      </c>
      <c r="C16" s="291" t="s">
        <v>1071</v>
      </c>
      <c r="D16" s="298">
        <v>100</v>
      </c>
      <c r="E16" s="32">
        <v>63700</v>
      </c>
      <c r="F16" s="32">
        <v>50300</v>
      </c>
      <c r="G16" s="193">
        <f>IF(E16&gt;=F16,E16-F16,0)</f>
        <v>13400</v>
      </c>
      <c r="H16" s="193">
        <f>IF(F16&gt;=E16,F16-E16,0)</f>
        <v>0</v>
      </c>
      <c r="I16" s="564">
        <f t="shared" si="0"/>
        <v>13500</v>
      </c>
    </row>
    <row r="17" spans="2:9" ht="12.75">
      <c r="B17" s="563">
        <v>1112</v>
      </c>
      <c r="C17" s="291" t="s">
        <v>62</v>
      </c>
      <c r="D17" s="298">
        <v>0</v>
      </c>
      <c r="E17" s="32">
        <v>40000</v>
      </c>
      <c r="F17" s="32">
        <v>10500</v>
      </c>
      <c r="G17" s="193">
        <f>IF(E17&gt;=F17,E17-F17,0)</f>
        <v>29500</v>
      </c>
      <c r="H17" s="193">
        <f>IF(F17&gt;=E17,F17-E17,0)</f>
        <v>0</v>
      </c>
      <c r="I17" s="564">
        <f t="shared" si="0"/>
        <v>29500</v>
      </c>
    </row>
    <row r="18" spans="2:9" ht="12.75">
      <c r="B18" s="563">
        <v>11121</v>
      </c>
      <c r="C18" s="291" t="s">
        <v>61</v>
      </c>
      <c r="D18" s="298">
        <v>0</v>
      </c>
      <c r="E18" s="32">
        <v>0</v>
      </c>
      <c r="F18" s="32">
        <v>0</v>
      </c>
      <c r="G18" s="193">
        <f>IF(E18&gt;=F18,E18-F18,0)</f>
        <v>0</v>
      </c>
      <c r="H18" s="193">
        <f>IF(F18&gt;=E18,F18-E18,0)</f>
        <v>0</v>
      </c>
      <c r="I18" s="564">
        <f>IF(D18&gt;0,D18+G18-H18,G18-H18)</f>
        <v>0</v>
      </c>
    </row>
    <row r="19" spans="2:9" ht="12.75">
      <c r="B19" s="563">
        <v>111211</v>
      </c>
      <c r="C19" s="291" t="s">
        <v>832</v>
      </c>
      <c r="D19" s="298">
        <v>0</v>
      </c>
      <c r="E19" s="32">
        <v>0</v>
      </c>
      <c r="F19" s="32">
        <v>0</v>
      </c>
      <c r="G19" s="193">
        <f aca="true" t="shared" si="1" ref="G19:G26">IF(E19&gt;=F19,E19-F19,0)</f>
        <v>0</v>
      </c>
      <c r="H19" s="193">
        <f aca="true" t="shared" si="2" ref="H19:H26">IF(F19&gt;=E19,F19-E19,0)</f>
        <v>0</v>
      </c>
      <c r="I19" s="564">
        <f aca="true" t="shared" si="3" ref="I19:I26">IF(D19&gt;0,D19+G19-H19,G19-H19)</f>
        <v>0</v>
      </c>
    </row>
    <row r="20" spans="2:9" ht="12.75">
      <c r="B20" s="563">
        <v>111212</v>
      </c>
      <c r="C20" s="291" t="s">
        <v>830</v>
      </c>
      <c r="D20" s="298">
        <v>0</v>
      </c>
      <c r="E20" s="32">
        <v>0</v>
      </c>
      <c r="F20" s="32">
        <v>0</v>
      </c>
      <c r="G20" s="193">
        <f t="shared" si="1"/>
        <v>0</v>
      </c>
      <c r="H20" s="193">
        <f t="shared" si="2"/>
        <v>0</v>
      </c>
      <c r="I20" s="564">
        <f t="shared" si="3"/>
        <v>0</v>
      </c>
    </row>
    <row r="21" spans="2:9" ht="12.75">
      <c r="B21" s="563">
        <v>111213</v>
      </c>
      <c r="C21" s="291" t="s">
        <v>829</v>
      </c>
      <c r="D21" s="298">
        <v>0</v>
      </c>
      <c r="E21" s="32">
        <v>0</v>
      </c>
      <c r="F21" s="32">
        <v>0</v>
      </c>
      <c r="G21" s="193">
        <f t="shared" si="1"/>
        <v>0</v>
      </c>
      <c r="H21" s="193">
        <f t="shared" si="2"/>
        <v>0</v>
      </c>
      <c r="I21" s="564">
        <f t="shared" si="3"/>
        <v>0</v>
      </c>
    </row>
    <row r="22" spans="2:9" ht="12.75">
      <c r="B22" s="563">
        <v>11122</v>
      </c>
      <c r="C22" s="291" t="s">
        <v>831</v>
      </c>
      <c r="D22" s="298">
        <v>0</v>
      </c>
      <c r="E22" s="32">
        <v>0</v>
      </c>
      <c r="F22" s="32">
        <v>0</v>
      </c>
      <c r="G22" s="193">
        <f t="shared" si="1"/>
        <v>0</v>
      </c>
      <c r="H22" s="193">
        <f t="shared" si="2"/>
        <v>0</v>
      </c>
      <c r="I22" s="564">
        <f t="shared" si="3"/>
        <v>0</v>
      </c>
    </row>
    <row r="23" spans="2:9" ht="12.75">
      <c r="B23" s="563">
        <v>111221</v>
      </c>
      <c r="C23" s="291" t="s">
        <v>832</v>
      </c>
      <c r="D23" s="298">
        <v>0</v>
      </c>
      <c r="E23" s="32">
        <v>0</v>
      </c>
      <c r="F23" s="32">
        <v>0</v>
      </c>
      <c r="G23" s="193">
        <f t="shared" si="1"/>
        <v>0</v>
      </c>
      <c r="H23" s="193">
        <f t="shared" si="2"/>
        <v>0</v>
      </c>
      <c r="I23" s="564">
        <f t="shared" si="3"/>
        <v>0</v>
      </c>
    </row>
    <row r="24" spans="2:9" ht="12.75">
      <c r="B24" s="563">
        <v>111222</v>
      </c>
      <c r="C24" s="291" t="s">
        <v>830</v>
      </c>
      <c r="D24" s="298">
        <v>0</v>
      </c>
      <c r="E24" s="32">
        <v>0</v>
      </c>
      <c r="F24" s="32">
        <v>0</v>
      </c>
      <c r="G24" s="193">
        <f t="shared" si="1"/>
        <v>0</v>
      </c>
      <c r="H24" s="193">
        <f t="shared" si="2"/>
        <v>0</v>
      </c>
      <c r="I24" s="564">
        <f t="shared" si="3"/>
        <v>0</v>
      </c>
    </row>
    <row r="25" spans="2:9" ht="12.75">
      <c r="B25" s="563">
        <v>111223</v>
      </c>
      <c r="C25" s="291" t="s">
        <v>829</v>
      </c>
      <c r="D25" s="298">
        <v>0</v>
      </c>
      <c r="E25" s="32">
        <v>0</v>
      </c>
      <c r="F25" s="32">
        <v>0</v>
      </c>
      <c r="G25" s="193">
        <f t="shared" si="1"/>
        <v>0</v>
      </c>
      <c r="H25" s="193">
        <f t="shared" si="2"/>
        <v>0</v>
      </c>
      <c r="I25" s="564">
        <f t="shared" si="3"/>
        <v>0</v>
      </c>
    </row>
    <row r="26" spans="2:9" ht="12.75">
      <c r="B26" s="563">
        <v>1113</v>
      </c>
      <c r="C26" s="291" t="s">
        <v>562</v>
      </c>
      <c r="D26" s="298">
        <v>0</v>
      </c>
      <c r="E26" s="32">
        <v>0</v>
      </c>
      <c r="F26" s="32">
        <v>0</v>
      </c>
      <c r="G26" s="193">
        <f t="shared" si="1"/>
        <v>0</v>
      </c>
      <c r="H26" s="193">
        <f t="shared" si="2"/>
        <v>0</v>
      </c>
      <c r="I26" s="564">
        <f t="shared" si="3"/>
        <v>0</v>
      </c>
    </row>
    <row r="27" spans="2:9" ht="12.75">
      <c r="B27" s="563"/>
      <c r="C27" s="291"/>
      <c r="D27" s="298"/>
      <c r="I27" s="564"/>
    </row>
    <row r="28" spans="2:9" ht="12.75">
      <c r="B28" s="563">
        <v>112</v>
      </c>
      <c r="C28" s="290" t="s">
        <v>441</v>
      </c>
      <c r="D28" s="299">
        <f>SUM(D29:D30)</f>
        <v>0</v>
      </c>
      <c r="E28" s="299">
        <f>SUM(E29:E30)</f>
        <v>0</v>
      </c>
      <c r="F28" s="299">
        <f>SUM(F29:F30)</f>
        <v>0</v>
      </c>
      <c r="G28" s="193">
        <f>IF(E28&gt;=F28,E28-F28,0)</f>
        <v>0</v>
      </c>
      <c r="H28" s="193">
        <f>IF(F28&gt;=E28,F28-E28,0)</f>
        <v>0</v>
      </c>
      <c r="I28" s="564">
        <f t="shared" si="0"/>
        <v>0</v>
      </c>
    </row>
    <row r="29" spans="2:9" ht="12.75">
      <c r="B29" s="563">
        <v>1121</v>
      </c>
      <c r="C29" s="291" t="s">
        <v>50</v>
      </c>
      <c r="D29" s="298">
        <v>0</v>
      </c>
      <c r="E29" s="32">
        <v>0</v>
      </c>
      <c r="F29" s="32">
        <v>0</v>
      </c>
      <c r="G29" s="193">
        <f>IF(E29&gt;=F29,E29-F29,0)</f>
        <v>0</v>
      </c>
      <c r="H29" s="193">
        <f>IF(F29&gt;=E29,F29-E29,0)</f>
        <v>0</v>
      </c>
      <c r="I29" s="564">
        <f t="shared" si="0"/>
        <v>0</v>
      </c>
    </row>
    <row r="30" spans="2:9" ht="12.75">
      <c r="B30" s="563">
        <v>1122</v>
      </c>
      <c r="C30" s="291" t="s">
        <v>51</v>
      </c>
      <c r="D30" s="298">
        <v>0</v>
      </c>
      <c r="E30" s="32">
        <v>0</v>
      </c>
      <c r="F30" s="32">
        <v>0</v>
      </c>
      <c r="G30" s="193">
        <f>IF(E30&gt;=F30,E30-F30,0)</f>
        <v>0</v>
      </c>
      <c r="H30" s="193">
        <f>IF(F30&gt;=E30,F30-E30,0)</f>
        <v>0</v>
      </c>
      <c r="I30" s="564">
        <f t="shared" si="0"/>
        <v>0</v>
      </c>
    </row>
    <row r="31" spans="2:9" ht="12.75">
      <c r="B31" s="563"/>
      <c r="C31" s="291"/>
      <c r="D31" s="298"/>
      <c r="I31" s="564"/>
    </row>
    <row r="32" spans="2:9" ht="12.75">
      <c r="B32" s="563">
        <v>113</v>
      </c>
      <c r="C32" s="290" t="s">
        <v>439</v>
      </c>
      <c r="D32" s="299">
        <f>SUM(D33:D38)</f>
        <v>0</v>
      </c>
      <c r="E32" s="299">
        <f>SUM(E33:E38)</f>
        <v>3500</v>
      </c>
      <c r="F32" s="299">
        <f>SUM(F33:F38)</f>
        <v>500</v>
      </c>
      <c r="G32" s="193">
        <f aca="true" t="shared" si="4" ref="G32:G38">IF(E32&gt;=F32,E32-F32,0)</f>
        <v>3000</v>
      </c>
      <c r="H32" s="193">
        <f aca="true" t="shared" si="5" ref="H32:H38">IF(F32&gt;=E32,F32-E32,0)</f>
        <v>0</v>
      </c>
      <c r="I32" s="564">
        <f t="shared" si="0"/>
        <v>3000</v>
      </c>
    </row>
    <row r="33" spans="2:9" ht="12.75">
      <c r="B33" s="563">
        <v>1131</v>
      </c>
      <c r="C33" s="291" t="s">
        <v>52</v>
      </c>
      <c r="D33" s="298">
        <v>0</v>
      </c>
      <c r="E33" s="32">
        <v>3500</v>
      </c>
      <c r="F33" s="32">
        <v>500</v>
      </c>
      <c r="G33" s="193">
        <f t="shared" si="4"/>
        <v>3000</v>
      </c>
      <c r="H33" s="193">
        <f t="shared" si="5"/>
        <v>0</v>
      </c>
      <c r="I33" s="564">
        <f t="shared" si="0"/>
        <v>3000</v>
      </c>
    </row>
    <row r="34" spans="2:9" ht="12.75">
      <c r="B34" s="563">
        <v>11311</v>
      </c>
      <c r="C34" s="291" t="s">
        <v>53</v>
      </c>
      <c r="D34" s="298">
        <v>0</v>
      </c>
      <c r="E34" s="32">
        <v>0</v>
      </c>
      <c r="F34" s="32">
        <v>0</v>
      </c>
      <c r="G34" s="193">
        <f t="shared" si="4"/>
        <v>0</v>
      </c>
      <c r="H34" s="193">
        <f t="shared" si="5"/>
        <v>0</v>
      </c>
      <c r="I34" s="564">
        <f t="shared" si="0"/>
        <v>0</v>
      </c>
    </row>
    <row r="35" spans="2:9" ht="12.75">
      <c r="B35" s="563">
        <v>11312</v>
      </c>
      <c r="C35" s="291" t="s">
        <v>508</v>
      </c>
      <c r="D35" s="298">
        <v>0</v>
      </c>
      <c r="E35" s="32">
        <v>0</v>
      </c>
      <c r="F35" s="32">
        <v>0</v>
      </c>
      <c r="G35" s="193">
        <f t="shared" si="4"/>
        <v>0</v>
      </c>
      <c r="H35" s="193">
        <f t="shared" si="5"/>
        <v>0</v>
      </c>
      <c r="I35" s="564">
        <f t="shared" si="0"/>
        <v>0</v>
      </c>
    </row>
    <row r="36" spans="2:9" ht="12.75">
      <c r="B36" s="563">
        <v>1132</v>
      </c>
      <c r="C36" s="291" t="s">
        <v>63</v>
      </c>
      <c r="D36" s="298">
        <v>0</v>
      </c>
      <c r="E36" s="32">
        <v>0</v>
      </c>
      <c r="F36" s="32">
        <v>0</v>
      </c>
      <c r="G36" s="193">
        <f t="shared" si="4"/>
        <v>0</v>
      </c>
      <c r="H36" s="193">
        <f t="shared" si="5"/>
        <v>0</v>
      </c>
      <c r="I36" s="564">
        <f t="shared" si="0"/>
        <v>0</v>
      </c>
    </row>
    <row r="37" spans="2:9" ht="12.75">
      <c r="B37" s="563">
        <v>1133</v>
      </c>
      <c r="C37" s="291" t="s">
        <v>54</v>
      </c>
      <c r="D37" s="298">
        <v>0</v>
      </c>
      <c r="E37" s="32">
        <v>0</v>
      </c>
      <c r="F37" s="32">
        <v>0</v>
      </c>
      <c r="G37" s="193">
        <f t="shared" si="4"/>
        <v>0</v>
      </c>
      <c r="H37" s="193">
        <f t="shared" si="5"/>
        <v>0</v>
      </c>
      <c r="I37" s="564">
        <f t="shared" si="0"/>
        <v>0</v>
      </c>
    </row>
    <row r="38" spans="2:9" ht="12.75">
      <c r="B38" s="563">
        <v>1134</v>
      </c>
      <c r="C38" s="291" t="s">
        <v>440</v>
      </c>
      <c r="D38" s="298">
        <v>0</v>
      </c>
      <c r="E38" s="32">
        <v>0</v>
      </c>
      <c r="F38" s="32">
        <v>0</v>
      </c>
      <c r="G38" s="193">
        <f t="shared" si="4"/>
        <v>0</v>
      </c>
      <c r="H38" s="193">
        <f t="shared" si="5"/>
        <v>0</v>
      </c>
      <c r="I38" s="564">
        <f t="shared" si="0"/>
        <v>0</v>
      </c>
    </row>
    <row r="39" spans="2:9" ht="12.75">
      <c r="B39" s="563"/>
      <c r="C39" s="291"/>
      <c r="D39" s="298"/>
      <c r="I39" s="564"/>
    </row>
    <row r="40" spans="2:9" ht="12.75">
      <c r="B40" s="563">
        <v>114</v>
      </c>
      <c r="C40" s="290" t="s">
        <v>668</v>
      </c>
      <c r="D40" s="299">
        <f>SUM(D41:D43)</f>
        <v>0</v>
      </c>
      <c r="E40" s="299">
        <f>SUM(E41:E43)</f>
        <v>0</v>
      </c>
      <c r="F40" s="299">
        <f>SUM(F41:F43)</f>
        <v>0</v>
      </c>
      <c r="G40" s="193">
        <f>IF(E40&gt;=F40,E40-F40,0)</f>
        <v>0</v>
      </c>
      <c r="H40" s="193">
        <f>IF(F40&gt;=E40,F40-E40,0)</f>
        <v>0</v>
      </c>
      <c r="I40" s="564">
        <f t="shared" si="0"/>
        <v>0</v>
      </c>
    </row>
    <row r="41" spans="2:9" ht="12.75">
      <c r="B41" s="563">
        <v>1141</v>
      </c>
      <c r="C41" s="291" t="s">
        <v>1080</v>
      </c>
      <c r="D41" s="298">
        <v>0</v>
      </c>
      <c r="E41" s="32">
        <v>0</v>
      </c>
      <c r="F41" s="32">
        <v>0</v>
      </c>
      <c r="G41" s="193">
        <f>IF(E41&gt;=F41,E41-F41,0)</f>
        <v>0</v>
      </c>
      <c r="H41" s="193">
        <f>IF(F41&gt;=E41,F41-E41,0)</f>
        <v>0</v>
      </c>
      <c r="I41" s="564">
        <f t="shared" si="0"/>
        <v>0</v>
      </c>
    </row>
    <row r="42" spans="2:9" ht="12.75">
      <c r="B42" s="563">
        <v>1142</v>
      </c>
      <c r="C42" s="291" t="s">
        <v>669</v>
      </c>
      <c r="D42" s="298">
        <v>0</v>
      </c>
      <c r="E42" s="32">
        <v>0</v>
      </c>
      <c r="F42" s="32">
        <v>0</v>
      </c>
      <c r="G42" s="193">
        <f>IF(E42&gt;=F42,E42-F42,0)</f>
        <v>0</v>
      </c>
      <c r="H42" s="193">
        <f>IF(F42&gt;=E42,F42-E42,0)</f>
        <v>0</v>
      </c>
      <c r="I42" s="564">
        <f t="shared" si="0"/>
        <v>0</v>
      </c>
    </row>
    <row r="43" spans="2:9" ht="12.75">
      <c r="B43" s="563">
        <v>1143</v>
      </c>
      <c r="C43" s="291" t="s">
        <v>670</v>
      </c>
      <c r="D43" s="298">
        <v>0</v>
      </c>
      <c r="E43" s="32">
        <v>0</v>
      </c>
      <c r="F43" s="32">
        <v>0</v>
      </c>
      <c r="G43" s="193">
        <f>IF(E43&gt;=F43,E43-F43,0)</f>
        <v>0</v>
      </c>
      <c r="H43" s="193">
        <f>IF(F43&gt;=E43,F43-E43,0)</f>
        <v>0</v>
      </c>
      <c r="I43" s="564">
        <f t="shared" si="0"/>
        <v>0</v>
      </c>
    </row>
    <row r="44" spans="2:9" ht="12.75">
      <c r="B44" s="563"/>
      <c r="C44" s="291"/>
      <c r="D44" s="298"/>
      <c r="I44" s="564"/>
    </row>
    <row r="45" spans="2:9" ht="12.75">
      <c r="B45" s="563">
        <v>115</v>
      </c>
      <c r="C45" s="290" t="s">
        <v>1050</v>
      </c>
      <c r="D45" s="299">
        <f>SUM(D46:D61)</f>
        <v>0</v>
      </c>
      <c r="E45" s="299">
        <f>SUM(E46:E61)</f>
        <v>1800</v>
      </c>
      <c r="F45" s="299">
        <f>SUM(F46:F61)</f>
        <v>780</v>
      </c>
      <c r="G45" s="193">
        <f aca="true" t="shared" si="6" ref="G45:G61">IF(E45&gt;=F45,E45-F45,0)</f>
        <v>1020</v>
      </c>
      <c r="H45" s="193">
        <f aca="true" t="shared" si="7" ref="H45:H61">IF(F45&gt;=E45,F45-E45,0)</f>
        <v>0</v>
      </c>
      <c r="I45" s="564">
        <f t="shared" si="0"/>
        <v>1020</v>
      </c>
    </row>
    <row r="46" spans="2:9" ht="12.75">
      <c r="B46" s="563">
        <v>1151</v>
      </c>
      <c r="C46" s="291" t="s">
        <v>1081</v>
      </c>
      <c r="D46" s="298">
        <v>0</v>
      </c>
      <c r="E46" s="32">
        <v>0</v>
      </c>
      <c r="F46" s="32">
        <v>0</v>
      </c>
      <c r="G46" s="193">
        <f t="shared" si="6"/>
        <v>0</v>
      </c>
      <c r="H46" s="193">
        <f t="shared" si="7"/>
        <v>0</v>
      </c>
      <c r="I46" s="564">
        <f t="shared" si="0"/>
        <v>0</v>
      </c>
    </row>
    <row r="47" spans="2:9" ht="12.75">
      <c r="B47" s="563">
        <v>1152</v>
      </c>
      <c r="C47" s="291" t="s">
        <v>64</v>
      </c>
      <c r="D47" s="298">
        <v>0</v>
      </c>
      <c r="E47" s="32">
        <v>0</v>
      </c>
      <c r="F47" s="32">
        <v>0</v>
      </c>
      <c r="G47" s="193">
        <f t="shared" si="6"/>
        <v>0</v>
      </c>
      <c r="H47" s="193">
        <f t="shared" si="7"/>
        <v>0</v>
      </c>
      <c r="I47" s="564">
        <f t="shared" si="0"/>
        <v>0</v>
      </c>
    </row>
    <row r="48" spans="2:9" ht="12.75">
      <c r="B48" s="563">
        <v>1153</v>
      </c>
      <c r="C48" s="291" t="s">
        <v>65</v>
      </c>
      <c r="D48" s="298">
        <v>0</v>
      </c>
      <c r="E48" s="32">
        <v>0</v>
      </c>
      <c r="F48" s="32">
        <v>0</v>
      </c>
      <c r="G48" s="193">
        <f t="shared" si="6"/>
        <v>0</v>
      </c>
      <c r="H48" s="193">
        <f t="shared" si="7"/>
        <v>0</v>
      </c>
      <c r="I48" s="564">
        <f t="shared" si="0"/>
        <v>0</v>
      </c>
    </row>
    <row r="49" spans="2:9" ht="12.75">
      <c r="B49" s="563">
        <v>1154</v>
      </c>
      <c r="C49" s="291" t="s">
        <v>66</v>
      </c>
      <c r="D49" s="298">
        <v>0</v>
      </c>
      <c r="E49" s="32">
        <v>0</v>
      </c>
      <c r="F49" s="32">
        <v>0</v>
      </c>
      <c r="G49" s="193">
        <f t="shared" si="6"/>
        <v>0</v>
      </c>
      <c r="H49" s="193">
        <f t="shared" si="7"/>
        <v>0</v>
      </c>
      <c r="I49" s="564">
        <f t="shared" si="0"/>
        <v>0</v>
      </c>
    </row>
    <row r="50" spans="2:9" ht="12.75">
      <c r="B50" s="563">
        <v>1155</v>
      </c>
      <c r="C50" s="291" t="s">
        <v>67</v>
      </c>
      <c r="D50" s="298">
        <v>0</v>
      </c>
      <c r="E50" s="32">
        <v>0</v>
      </c>
      <c r="F50" s="32">
        <v>0</v>
      </c>
      <c r="G50" s="193">
        <f t="shared" si="6"/>
        <v>0</v>
      </c>
      <c r="H50" s="193">
        <f t="shared" si="7"/>
        <v>0</v>
      </c>
      <c r="I50" s="564">
        <f t="shared" si="0"/>
        <v>0</v>
      </c>
    </row>
    <row r="51" spans="2:9" ht="12.75">
      <c r="B51" s="563">
        <v>1156</v>
      </c>
      <c r="C51" s="291" t="s">
        <v>68</v>
      </c>
      <c r="D51" s="298">
        <v>0</v>
      </c>
      <c r="E51" s="32">
        <v>0</v>
      </c>
      <c r="F51" s="32">
        <v>0</v>
      </c>
      <c r="G51" s="193">
        <f t="shared" si="6"/>
        <v>0</v>
      </c>
      <c r="H51" s="193">
        <f t="shared" si="7"/>
        <v>0</v>
      </c>
      <c r="I51" s="564">
        <f t="shared" si="0"/>
        <v>0</v>
      </c>
    </row>
    <row r="52" spans="2:9" ht="12.75">
      <c r="B52" s="563">
        <v>1157</v>
      </c>
      <c r="C52" s="291" t="s">
        <v>69</v>
      </c>
      <c r="D52" s="298">
        <v>0</v>
      </c>
      <c r="E52" s="32">
        <v>0</v>
      </c>
      <c r="F52" s="32">
        <v>0</v>
      </c>
      <c r="G52" s="193">
        <f t="shared" si="6"/>
        <v>0</v>
      </c>
      <c r="H52" s="193">
        <f t="shared" si="7"/>
        <v>0</v>
      </c>
      <c r="I52" s="564">
        <f t="shared" si="0"/>
        <v>0</v>
      </c>
    </row>
    <row r="53" spans="2:9" ht="12.75">
      <c r="B53" s="563">
        <v>1158</v>
      </c>
      <c r="C53" s="291" t="s">
        <v>70</v>
      </c>
      <c r="D53" s="298">
        <v>0</v>
      </c>
      <c r="E53" s="32">
        <v>1800</v>
      </c>
      <c r="F53" s="32">
        <v>780</v>
      </c>
      <c r="G53" s="193">
        <f t="shared" si="6"/>
        <v>1020</v>
      </c>
      <c r="H53" s="193">
        <f t="shared" si="7"/>
        <v>0</v>
      </c>
      <c r="I53" s="564">
        <f t="shared" si="0"/>
        <v>1020</v>
      </c>
    </row>
    <row r="54" spans="2:9" ht="12.75">
      <c r="B54" s="563">
        <v>1159</v>
      </c>
      <c r="C54" s="291" t="s">
        <v>71</v>
      </c>
      <c r="D54" s="298">
        <v>0</v>
      </c>
      <c r="E54" s="32">
        <v>0</v>
      </c>
      <c r="F54" s="32">
        <v>0</v>
      </c>
      <c r="G54" s="193">
        <f t="shared" si="6"/>
        <v>0</v>
      </c>
      <c r="H54" s="193">
        <f t="shared" si="7"/>
        <v>0</v>
      </c>
      <c r="I54" s="564">
        <f t="shared" si="0"/>
        <v>0</v>
      </c>
    </row>
    <row r="55" spans="2:9" ht="12.75">
      <c r="B55" s="563">
        <v>11510</v>
      </c>
      <c r="C55" s="291" t="s">
        <v>72</v>
      </c>
      <c r="D55" s="298">
        <v>0</v>
      </c>
      <c r="E55" s="32">
        <v>0</v>
      </c>
      <c r="F55" s="32">
        <v>0</v>
      </c>
      <c r="G55" s="193">
        <f t="shared" si="6"/>
        <v>0</v>
      </c>
      <c r="H55" s="193">
        <f t="shared" si="7"/>
        <v>0</v>
      </c>
      <c r="I55" s="564">
        <f t="shared" si="0"/>
        <v>0</v>
      </c>
    </row>
    <row r="56" spans="2:9" ht="12.75">
      <c r="B56" s="563">
        <v>11511</v>
      </c>
      <c r="C56" s="291" t="s">
        <v>73</v>
      </c>
      <c r="D56" s="298">
        <v>0</v>
      </c>
      <c r="E56" s="32">
        <v>0</v>
      </c>
      <c r="F56" s="32">
        <v>0</v>
      </c>
      <c r="G56" s="193">
        <f t="shared" si="6"/>
        <v>0</v>
      </c>
      <c r="H56" s="193">
        <f t="shared" si="7"/>
        <v>0</v>
      </c>
      <c r="I56" s="564">
        <f t="shared" si="0"/>
        <v>0</v>
      </c>
    </row>
    <row r="57" spans="2:9" ht="12.75">
      <c r="B57" s="563">
        <v>11512</v>
      </c>
      <c r="C57" s="291" t="s">
        <v>74</v>
      </c>
      <c r="D57" s="298">
        <v>0</v>
      </c>
      <c r="E57" s="32">
        <v>0</v>
      </c>
      <c r="F57" s="32">
        <v>0</v>
      </c>
      <c r="G57" s="193">
        <f t="shared" si="6"/>
        <v>0</v>
      </c>
      <c r="H57" s="193">
        <f t="shared" si="7"/>
        <v>0</v>
      </c>
      <c r="I57" s="564">
        <f t="shared" si="0"/>
        <v>0</v>
      </c>
    </row>
    <row r="58" spans="2:9" ht="12.75">
      <c r="B58" s="563">
        <v>11513</v>
      </c>
      <c r="C58" s="291" t="s">
        <v>75</v>
      </c>
      <c r="D58" s="298">
        <v>0</v>
      </c>
      <c r="E58" s="32">
        <v>0</v>
      </c>
      <c r="F58" s="32">
        <v>0</v>
      </c>
      <c r="G58" s="193">
        <f t="shared" si="6"/>
        <v>0</v>
      </c>
      <c r="H58" s="193">
        <f t="shared" si="7"/>
        <v>0</v>
      </c>
      <c r="I58" s="564">
        <f t="shared" si="0"/>
        <v>0</v>
      </c>
    </row>
    <row r="59" spans="2:9" ht="12.75">
      <c r="B59" s="563">
        <v>115131</v>
      </c>
      <c r="C59" s="291" t="s">
        <v>76</v>
      </c>
      <c r="D59" s="298">
        <v>0</v>
      </c>
      <c r="E59" s="32">
        <v>0</v>
      </c>
      <c r="F59" s="32">
        <v>0</v>
      </c>
      <c r="G59" s="193">
        <f t="shared" si="6"/>
        <v>0</v>
      </c>
      <c r="H59" s="193">
        <f t="shared" si="7"/>
        <v>0</v>
      </c>
      <c r="I59" s="564">
        <f t="shared" si="0"/>
        <v>0</v>
      </c>
    </row>
    <row r="60" spans="2:9" ht="12.75">
      <c r="B60" s="563">
        <v>115132</v>
      </c>
      <c r="C60" s="291" t="s">
        <v>506</v>
      </c>
      <c r="D60" s="298">
        <v>0</v>
      </c>
      <c r="E60" s="32">
        <v>0</v>
      </c>
      <c r="F60" s="32">
        <v>0</v>
      </c>
      <c r="G60" s="193">
        <f t="shared" si="6"/>
        <v>0</v>
      </c>
      <c r="H60" s="193">
        <f t="shared" si="7"/>
        <v>0</v>
      </c>
      <c r="I60" s="564">
        <f t="shared" si="0"/>
        <v>0</v>
      </c>
    </row>
    <row r="61" spans="2:9" ht="12.75">
      <c r="B61" s="563">
        <v>11514</v>
      </c>
      <c r="C61" s="291" t="s">
        <v>541</v>
      </c>
      <c r="D61" s="298">
        <v>0</v>
      </c>
      <c r="E61" s="32">
        <v>0</v>
      </c>
      <c r="F61" s="32">
        <v>0</v>
      </c>
      <c r="G61" s="193">
        <f t="shared" si="6"/>
        <v>0</v>
      </c>
      <c r="H61" s="193">
        <f t="shared" si="7"/>
        <v>0</v>
      </c>
      <c r="I61" s="564">
        <f t="shared" si="0"/>
        <v>0</v>
      </c>
    </row>
    <row r="62" spans="2:9" ht="12.75">
      <c r="B62" s="563"/>
      <c r="C62" s="291"/>
      <c r="D62" s="298"/>
      <c r="I62" s="564"/>
    </row>
    <row r="63" spans="2:9" ht="12.75">
      <c r="B63" s="563">
        <v>116</v>
      </c>
      <c r="C63" s="290" t="s">
        <v>500</v>
      </c>
      <c r="D63" s="299">
        <f>SUM(D64:D66)</f>
        <v>0</v>
      </c>
      <c r="E63" s="299">
        <f>SUM(E64:E66)</f>
        <v>0</v>
      </c>
      <c r="F63" s="299">
        <f>SUM(F64:F66)</f>
        <v>0</v>
      </c>
      <c r="G63" s="193">
        <f>IF(E63&gt;=F63,E63-F63,0)</f>
        <v>0</v>
      </c>
      <c r="H63" s="193">
        <f>IF(F63&gt;=E63,F63-E63,0)</f>
        <v>0</v>
      </c>
      <c r="I63" s="564">
        <f t="shared" si="0"/>
        <v>0</v>
      </c>
    </row>
    <row r="64" spans="2:9" ht="12.75">
      <c r="B64" s="563">
        <v>1161</v>
      </c>
      <c r="C64" s="291" t="s">
        <v>77</v>
      </c>
      <c r="D64" s="298">
        <v>0</v>
      </c>
      <c r="E64" s="32">
        <v>0</v>
      </c>
      <c r="F64" s="32">
        <v>0</v>
      </c>
      <c r="G64" s="193">
        <f>IF(E64&gt;=F64,E64-F64,0)</f>
        <v>0</v>
      </c>
      <c r="H64" s="193">
        <f>IF(F64&gt;=E64,F64-E64,0)</f>
        <v>0</v>
      </c>
      <c r="I64" s="564">
        <f t="shared" si="0"/>
        <v>0</v>
      </c>
    </row>
    <row r="65" spans="2:9" ht="12.75">
      <c r="B65" s="563">
        <v>11611</v>
      </c>
      <c r="C65" s="291" t="s">
        <v>507</v>
      </c>
      <c r="D65" s="298">
        <v>0</v>
      </c>
      <c r="E65" s="32">
        <v>0</v>
      </c>
      <c r="F65" s="32">
        <v>0</v>
      </c>
      <c r="G65" s="193">
        <f>IF(E65&gt;=F65,E65-F65,0)</f>
        <v>0</v>
      </c>
      <c r="H65" s="193">
        <f>IF(F65&gt;=E65,F65-E65,0)</f>
        <v>0</v>
      </c>
      <c r="I65" s="564">
        <f t="shared" si="0"/>
        <v>0</v>
      </c>
    </row>
    <row r="66" spans="2:9" ht="12.75">
      <c r="B66" s="563">
        <v>1162</v>
      </c>
      <c r="C66" s="291" t="s">
        <v>78</v>
      </c>
      <c r="D66" s="298">
        <v>0</v>
      </c>
      <c r="E66" s="32">
        <v>0</v>
      </c>
      <c r="F66" s="32">
        <v>0</v>
      </c>
      <c r="G66" s="193">
        <f>IF(E66&gt;=F66,E66-F66,0)</f>
        <v>0</v>
      </c>
      <c r="H66" s="193">
        <f>IF(F66&gt;=E66,F66-E66,0)</f>
        <v>0</v>
      </c>
      <c r="I66" s="564">
        <f t="shared" si="0"/>
        <v>0</v>
      </c>
    </row>
    <row r="67" spans="2:9" ht="12.75">
      <c r="B67" s="563"/>
      <c r="C67" s="291"/>
      <c r="D67" s="298"/>
      <c r="I67" s="564"/>
    </row>
    <row r="68" spans="2:9" ht="12.75">
      <c r="B68" s="563">
        <v>117</v>
      </c>
      <c r="C68" s="290" t="s">
        <v>438</v>
      </c>
      <c r="D68" s="299">
        <f>SUM(D69:D80)</f>
        <v>0</v>
      </c>
      <c r="E68" s="299">
        <f>SUM(E69:E80)</f>
        <v>0</v>
      </c>
      <c r="F68" s="299">
        <f>SUM(F69:F80)</f>
        <v>0</v>
      </c>
      <c r="G68" s="193">
        <f aca="true" t="shared" si="8" ref="G68:G80">IF(E68&gt;=F68,E68-F68,0)</f>
        <v>0</v>
      </c>
      <c r="H68" s="193">
        <f aca="true" t="shared" si="9" ref="H68:H80">IF(F68&gt;=E68,F68-E68,0)</f>
        <v>0</v>
      </c>
      <c r="I68" s="564">
        <f t="shared" si="0"/>
        <v>0</v>
      </c>
    </row>
    <row r="69" spans="2:9" ht="12.75">
      <c r="B69" s="563">
        <v>1171</v>
      </c>
      <c r="C69" s="291" t="s">
        <v>55</v>
      </c>
      <c r="D69" s="298">
        <v>0</v>
      </c>
      <c r="E69" s="32">
        <v>0</v>
      </c>
      <c r="F69" s="32">
        <v>0</v>
      </c>
      <c r="G69" s="193">
        <f t="shared" si="8"/>
        <v>0</v>
      </c>
      <c r="H69" s="193">
        <f t="shared" si="9"/>
        <v>0</v>
      </c>
      <c r="I69" s="564">
        <f t="shared" si="0"/>
        <v>0</v>
      </c>
    </row>
    <row r="70" spans="2:9" ht="12.75">
      <c r="B70" s="563">
        <v>1172</v>
      </c>
      <c r="C70" s="291" t="s">
        <v>56</v>
      </c>
      <c r="D70" s="298">
        <v>0</v>
      </c>
      <c r="E70" s="32">
        <v>0</v>
      </c>
      <c r="F70" s="32">
        <v>0</v>
      </c>
      <c r="G70" s="193">
        <f t="shared" si="8"/>
        <v>0</v>
      </c>
      <c r="H70" s="193">
        <f t="shared" si="9"/>
        <v>0</v>
      </c>
      <c r="I70" s="564">
        <f t="shared" si="0"/>
        <v>0</v>
      </c>
    </row>
    <row r="71" spans="2:9" ht="12.75">
      <c r="B71" s="563">
        <v>1173</v>
      </c>
      <c r="C71" s="291" t="s">
        <v>58</v>
      </c>
      <c r="D71" s="298">
        <v>0</v>
      </c>
      <c r="E71" s="32">
        <v>0</v>
      </c>
      <c r="F71" s="32">
        <v>0</v>
      </c>
      <c r="G71" s="193">
        <f t="shared" si="8"/>
        <v>0</v>
      </c>
      <c r="H71" s="193">
        <f t="shared" si="9"/>
        <v>0</v>
      </c>
      <c r="I71" s="564">
        <f t="shared" si="0"/>
        <v>0</v>
      </c>
    </row>
    <row r="72" spans="2:9" ht="12.75">
      <c r="B72" s="563">
        <v>1174</v>
      </c>
      <c r="C72" s="291" t="s">
        <v>561</v>
      </c>
      <c r="D72" s="298">
        <v>0</v>
      </c>
      <c r="E72" s="32">
        <v>0</v>
      </c>
      <c r="F72" s="32">
        <v>0</v>
      </c>
      <c r="G72" s="193">
        <f t="shared" si="8"/>
        <v>0</v>
      </c>
      <c r="H72" s="193">
        <f t="shared" si="9"/>
        <v>0</v>
      </c>
      <c r="I72" s="564">
        <f t="shared" si="0"/>
        <v>0</v>
      </c>
    </row>
    <row r="73" spans="2:9" ht="12.75">
      <c r="B73" s="563">
        <v>1175</v>
      </c>
      <c r="C73" s="291" t="s">
        <v>79</v>
      </c>
      <c r="D73" s="298">
        <v>0</v>
      </c>
      <c r="E73" s="32">
        <v>0</v>
      </c>
      <c r="F73" s="32">
        <v>0</v>
      </c>
      <c r="G73" s="193">
        <f t="shared" si="8"/>
        <v>0</v>
      </c>
      <c r="H73" s="193">
        <f t="shared" si="9"/>
        <v>0</v>
      </c>
      <c r="I73" s="564">
        <f t="shared" si="0"/>
        <v>0</v>
      </c>
    </row>
    <row r="74" spans="2:9" ht="12.75">
      <c r="B74" s="563">
        <v>1176</v>
      </c>
      <c r="C74" s="291" t="s">
        <v>810</v>
      </c>
      <c r="D74" s="298">
        <v>0</v>
      </c>
      <c r="E74" s="32">
        <v>0</v>
      </c>
      <c r="F74" s="32">
        <v>0</v>
      </c>
      <c r="G74" s="193">
        <f t="shared" si="8"/>
        <v>0</v>
      </c>
      <c r="H74" s="193">
        <f t="shared" si="9"/>
        <v>0</v>
      </c>
      <c r="I74" s="564">
        <f t="shared" si="0"/>
        <v>0</v>
      </c>
    </row>
    <row r="75" spans="2:9" ht="12.75">
      <c r="B75" s="563">
        <v>1177</v>
      </c>
      <c r="C75" s="291" t="s">
        <v>811</v>
      </c>
      <c r="D75" s="298">
        <v>0</v>
      </c>
      <c r="E75" s="32">
        <v>0</v>
      </c>
      <c r="F75" s="32">
        <v>0</v>
      </c>
      <c r="G75" s="193">
        <f t="shared" si="8"/>
        <v>0</v>
      </c>
      <c r="H75" s="193">
        <f t="shared" si="9"/>
        <v>0</v>
      </c>
      <c r="I75" s="564">
        <f t="shared" si="0"/>
        <v>0</v>
      </c>
    </row>
    <row r="76" spans="2:9" ht="12.75">
      <c r="B76" s="563">
        <v>1178</v>
      </c>
      <c r="C76" s="291" t="s">
        <v>812</v>
      </c>
      <c r="D76" s="298">
        <v>0</v>
      </c>
      <c r="E76" s="32">
        <v>0</v>
      </c>
      <c r="F76" s="32">
        <v>0</v>
      </c>
      <c r="G76" s="193">
        <f t="shared" si="8"/>
        <v>0</v>
      </c>
      <c r="H76" s="193">
        <f t="shared" si="9"/>
        <v>0</v>
      </c>
      <c r="I76" s="564">
        <f t="shared" si="0"/>
        <v>0</v>
      </c>
    </row>
    <row r="77" spans="2:9" ht="12.75">
      <c r="B77" s="563">
        <v>1179</v>
      </c>
      <c r="C77" s="291" t="s">
        <v>813</v>
      </c>
      <c r="D77" s="298">
        <v>0</v>
      </c>
      <c r="E77" s="32">
        <v>0</v>
      </c>
      <c r="F77" s="32">
        <v>0</v>
      </c>
      <c r="G77" s="193">
        <f t="shared" si="8"/>
        <v>0</v>
      </c>
      <c r="H77" s="193">
        <f t="shared" si="9"/>
        <v>0</v>
      </c>
      <c r="I77" s="564">
        <f t="shared" si="0"/>
        <v>0</v>
      </c>
    </row>
    <row r="78" spans="2:9" ht="12.75">
      <c r="B78" s="563">
        <v>1180</v>
      </c>
      <c r="C78" s="291" t="s">
        <v>814</v>
      </c>
      <c r="D78" s="298">
        <v>0</v>
      </c>
      <c r="E78" s="32">
        <v>0</v>
      </c>
      <c r="F78" s="32">
        <v>0</v>
      </c>
      <c r="G78" s="193">
        <f t="shared" si="8"/>
        <v>0</v>
      </c>
      <c r="H78" s="193">
        <f t="shared" si="9"/>
        <v>0</v>
      </c>
      <c r="I78" s="564">
        <f t="shared" si="0"/>
        <v>0</v>
      </c>
    </row>
    <row r="79" spans="2:9" ht="12.75">
      <c r="B79" s="563">
        <v>1181</v>
      </c>
      <c r="C79" s="291" t="s">
        <v>815</v>
      </c>
      <c r="D79" s="298">
        <v>0</v>
      </c>
      <c r="E79" s="32">
        <v>0</v>
      </c>
      <c r="F79" s="32">
        <v>0</v>
      </c>
      <c r="G79" s="193">
        <f t="shared" si="8"/>
        <v>0</v>
      </c>
      <c r="H79" s="193">
        <f t="shared" si="9"/>
        <v>0</v>
      </c>
      <c r="I79" s="564">
        <f t="shared" si="0"/>
        <v>0</v>
      </c>
    </row>
    <row r="80" spans="2:9" ht="12.75">
      <c r="B80" s="563">
        <v>1182</v>
      </c>
      <c r="C80" s="291" t="s">
        <v>57</v>
      </c>
      <c r="D80" s="298">
        <v>0</v>
      </c>
      <c r="E80" s="32">
        <v>0</v>
      </c>
      <c r="F80" s="32">
        <v>0</v>
      </c>
      <c r="G80" s="193">
        <f t="shared" si="8"/>
        <v>0</v>
      </c>
      <c r="H80" s="193">
        <f t="shared" si="9"/>
        <v>0</v>
      </c>
      <c r="I80" s="564">
        <f t="shared" si="0"/>
        <v>0</v>
      </c>
    </row>
    <row r="81" spans="2:9" ht="12.75">
      <c r="B81" s="563"/>
      <c r="C81" s="291"/>
      <c r="D81" s="298"/>
      <c r="I81" s="564"/>
    </row>
    <row r="82" spans="2:9" ht="12.75">
      <c r="B82" s="563">
        <v>118</v>
      </c>
      <c r="C82" s="290" t="s">
        <v>437</v>
      </c>
      <c r="D82" s="299">
        <f>SUM(D83:D88)</f>
        <v>0</v>
      </c>
      <c r="E82" s="299">
        <f>SUM(E83:E88)</f>
        <v>0</v>
      </c>
      <c r="F82" s="299">
        <f>SUM(F83:F88)</f>
        <v>0</v>
      </c>
      <c r="G82" s="193">
        <f aca="true" t="shared" si="10" ref="G82:G88">IF(E82&gt;=F82,E82-F82,0)</f>
        <v>0</v>
      </c>
      <c r="H82" s="193">
        <f aca="true" t="shared" si="11" ref="H82:H88">IF(F82&gt;=E82,F82-E82,0)</f>
        <v>0</v>
      </c>
      <c r="I82" s="564">
        <f t="shared" si="0"/>
        <v>0</v>
      </c>
    </row>
    <row r="83" spans="2:9" ht="12.75">
      <c r="B83" s="563">
        <v>1181</v>
      </c>
      <c r="C83" s="291" t="s">
        <v>80</v>
      </c>
      <c r="D83" s="298">
        <v>0</v>
      </c>
      <c r="E83" s="32">
        <v>0</v>
      </c>
      <c r="F83" s="32">
        <v>0</v>
      </c>
      <c r="G83" s="193">
        <f t="shared" si="10"/>
        <v>0</v>
      </c>
      <c r="H83" s="193">
        <f t="shared" si="11"/>
        <v>0</v>
      </c>
      <c r="I83" s="564">
        <f t="shared" si="0"/>
        <v>0</v>
      </c>
    </row>
    <row r="84" spans="2:9" ht="12.75">
      <c r="B84" s="563">
        <v>1182</v>
      </c>
      <c r="C84" s="291" t="s">
        <v>501</v>
      </c>
      <c r="D84" s="298">
        <v>0</v>
      </c>
      <c r="E84" s="32">
        <v>0</v>
      </c>
      <c r="F84" s="32">
        <v>0</v>
      </c>
      <c r="G84" s="193">
        <f t="shared" si="10"/>
        <v>0</v>
      </c>
      <c r="H84" s="193">
        <f t="shared" si="11"/>
        <v>0</v>
      </c>
      <c r="I84" s="564">
        <f aca="true" t="shared" si="12" ref="I84:I147">IF(D84&gt;0,D84+G84-H84,G84-H84)</f>
        <v>0</v>
      </c>
    </row>
    <row r="85" spans="2:9" ht="12.75">
      <c r="B85" s="563">
        <v>1183</v>
      </c>
      <c r="C85" s="291" t="s">
        <v>81</v>
      </c>
      <c r="D85" s="298">
        <v>0</v>
      </c>
      <c r="E85" s="32">
        <v>0</v>
      </c>
      <c r="F85" s="32">
        <v>0</v>
      </c>
      <c r="G85" s="193">
        <f t="shared" si="10"/>
        <v>0</v>
      </c>
      <c r="H85" s="193">
        <f t="shared" si="11"/>
        <v>0</v>
      </c>
      <c r="I85" s="564">
        <f t="shared" si="12"/>
        <v>0</v>
      </c>
    </row>
    <row r="86" spans="2:9" ht="12.75">
      <c r="B86" s="563">
        <v>1184</v>
      </c>
      <c r="C86" s="291" t="s">
        <v>82</v>
      </c>
      <c r="D86" s="298">
        <v>0</v>
      </c>
      <c r="E86" s="32">
        <v>0</v>
      </c>
      <c r="F86" s="32">
        <v>0</v>
      </c>
      <c r="G86" s="193">
        <f t="shared" si="10"/>
        <v>0</v>
      </c>
      <c r="H86" s="193">
        <f t="shared" si="11"/>
        <v>0</v>
      </c>
      <c r="I86" s="564">
        <f t="shared" si="12"/>
        <v>0</v>
      </c>
    </row>
    <row r="87" spans="2:9" ht="12.75">
      <c r="B87" s="563">
        <v>1185</v>
      </c>
      <c r="C87" s="291" t="s">
        <v>83</v>
      </c>
      <c r="D87" s="298">
        <v>0</v>
      </c>
      <c r="E87" s="32">
        <v>0</v>
      </c>
      <c r="F87" s="32">
        <v>0</v>
      </c>
      <c r="G87" s="193">
        <f t="shared" si="10"/>
        <v>0</v>
      </c>
      <c r="H87" s="193">
        <f t="shared" si="11"/>
        <v>0</v>
      </c>
      <c r="I87" s="564">
        <f t="shared" si="12"/>
        <v>0</v>
      </c>
    </row>
    <row r="88" spans="2:9" ht="12.75">
      <c r="B88" s="563">
        <v>1186</v>
      </c>
      <c r="C88" s="291" t="s">
        <v>85</v>
      </c>
      <c r="D88" s="298">
        <v>0</v>
      </c>
      <c r="E88" s="32">
        <v>0</v>
      </c>
      <c r="F88" s="32">
        <v>0</v>
      </c>
      <c r="G88" s="193">
        <f t="shared" si="10"/>
        <v>0</v>
      </c>
      <c r="H88" s="193">
        <f t="shared" si="11"/>
        <v>0</v>
      </c>
      <c r="I88" s="564">
        <f t="shared" si="12"/>
        <v>0</v>
      </c>
    </row>
    <row r="89" spans="2:9" ht="12.75">
      <c r="B89" s="563"/>
      <c r="C89" s="291"/>
      <c r="D89" s="298"/>
      <c r="I89" s="564"/>
    </row>
    <row r="90" spans="2:9" ht="12.75">
      <c r="B90" s="563">
        <v>12</v>
      </c>
      <c r="C90" s="289" t="s">
        <v>86</v>
      </c>
      <c r="D90" s="298">
        <f>D92+D97</f>
        <v>0</v>
      </c>
      <c r="E90" s="298">
        <f>E92+E97</f>
        <v>0</v>
      </c>
      <c r="F90" s="298">
        <f>F92+F97</f>
        <v>0</v>
      </c>
      <c r="G90" s="193">
        <f>IF(E90&gt;=F90,E90-F90,0)</f>
        <v>0</v>
      </c>
      <c r="H90" s="193">
        <f>IF(F90&gt;=E90,F90-E90,0)</f>
        <v>0</v>
      </c>
      <c r="I90" s="564">
        <f t="shared" si="12"/>
        <v>0</v>
      </c>
    </row>
    <row r="91" spans="2:9" ht="12.75">
      <c r="B91" s="563"/>
      <c r="C91" s="289"/>
      <c r="D91" s="298"/>
      <c r="I91" s="564"/>
    </row>
    <row r="92" spans="2:9" ht="12.75">
      <c r="B92" s="563">
        <v>121</v>
      </c>
      <c r="C92" s="290" t="s">
        <v>436</v>
      </c>
      <c r="D92" s="299">
        <f>SUM(D93:D95)</f>
        <v>0</v>
      </c>
      <c r="E92" s="299">
        <f>SUM(E93:E95)</f>
        <v>0</v>
      </c>
      <c r="F92" s="299">
        <f>SUM(F93:F95)</f>
        <v>0</v>
      </c>
      <c r="G92" s="193">
        <f>IF(E92&gt;=F92,E92-F92,0)</f>
        <v>0</v>
      </c>
      <c r="H92" s="193">
        <f>IF(F92&gt;=E92,F92-E92,0)</f>
        <v>0</v>
      </c>
      <c r="I92" s="564">
        <f t="shared" si="12"/>
        <v>0</v>
      </c>
    </row>
    <row r="93" spans="2:9" ht="12.75">
      <c r="B93" s="563">
        <v>1211</v>
      </c>
      <c r="C93" s="291" t="s">
        <v>87</v>
      </c>
      <c r="D93" s="298">
        <v>0</v>
      </c>
      <c r="E93" s="32">
        <v>0</v>
      </c>
      <c r="F93" s="32">
        <v>0</v>
      </c>
      <c r="G93" s="193">
        <f>IF(E93&gt;=F93,E93-F93,0)</f>
        <v>0</v>
      </c>
      <c r="H93" s="193">
        <f>IF(F93&gt;=E93,F93-E93,0)</f>
        <v>0</v>
      </c>
      <c r="I93" s="564">
        <f t="shared" si="12"/>
        <v>0</v>
      </c>
    </row>
    <row r="94" spans="2:9" ht="12.75">
      <c r="B94" s="563">
        <v>1212</v>
      </c>
      <c r="C94" s="291" t="s">
        <v>88</v>
      </c>
      <c r="D94" s="298">
        <v>0</v>
      </c>
      <c r="E94" s="32">
        <v>0</v>
      </c>
      <c r="F94" s="32">
        <v>0</v>
      </c>
      <c r="G94" s="193">
        <f>IF(E94&gt;=F94,E94-F94,0)</f>
        <v>0</v>
      </c>
      <c r="H94" s="193">
        <f>IF(F94&gt;=E94,F94-E94,0)</f>
        <v>0</v>
      </c>
      <c r="I94" s="564">
        <f t="shared" si="12"/>
        <v>0</v>
      </c>
    </row>
    <row r="95" spans="2:9" ht="12.75">
      <c r="B95" s="563">
        <v>1213</v>
      </c>
      <c r="C95" s="291" t="s">
        <v>89</v>
      </c>
      <c r="D95" s="298">
        <v>0</v>
      </c>
      <c r="E95" s="32">
        <v>0</v>
      </c>
      <c r="F95" s="32">
        <v>0</v>
      </c>
      <c r="G95" s="193">
        <f>IF(E95&gt;=F95,E95-F95,0)</f>
        <v>0</v>
      </c>
      <c r="H95" s="193">
        <f>IF(F95&gt;=E95,F95-E95,0)</f>
        <v>0</v>
      </c>
      <c r="I95" s="564">
        <f t="shared" si="12"/>
        <v>0</v>
      </c>
    </row>
    <row r="96" spans="2:9" ht="12.75">
      <c r="B96" s="563"/>
      <c r="C96" s="291"/>
      <c r="D96" s="298"/>
      <c r="I96" s="564"/>
    </row>
    <row r="97" spans="2:9" ht="12.75">
      <c r="B97" s="563">
        <v>122</v>
      </c>
      <c r="C97" s="290" t="s">
        <v>502</v>
      </c>
      <c r="D97" s="299">
        <f>SUM(D98:D99)</f>
        <v>0</v>
      </c>
      <c r="E97" s="299">
        <f>SUM(E98:E99)</f>
        <v>0</v>
      </c>
      <c r="F97" s="299">
        <f>SUM(F98:F99)</f>
        <v>0</v>
      </c>
      <c r="G97" s="193">
        <f>IF(E97&gt;=F97,E97-F97,0)</f>
        <v>0</v>
      </c>
      <c r="H97" s="193">
        <f>IF(F97&gt;=E97,F97-E97,0)</f>
        <v>0</v>
      </c>
      <c r="I97" s="564">
        <f t="shared" si="12"/>
        <v>0</v>
      </c>
    </row>
    <row r="98" spans="2:9" ht="12.75">
      <c r="B98" s="563">
        <v>1221</v>
      </c>
      <c r="C98" s="291" t="s">
        <v>91</v>
      </c>
      <c r="D98" s="298">
        <v>0</v>
      </c>
      <c r="E98" s="32">
        <v>0</v>
      </c>
      <c r="F98" s="32">
        <v>0</v>
      </c>
      <c r="G98" s="193">
        <f>IF(E98&gt;=F98,E98-F98,0)</f>
        <v>0</v>
      </c>
      <c r="H98" s="193">
        <f>IF(F98&gt;=E98,F98-E98,0)</f>
        <v>0</v>
      </c>
      <c r="I98" s="564">
        <f t="shared" si="12"/>
        <v>0</v>
      </c>
    </row>
    <row r="99" spans="2:9" ht="12.75">
      <c r="B99" s="563">
        <v>1222</v>
      </c>
      <c r="C99" s="291" t="s">
        <v>90</v>
      </c>
      <c r="D99" s="298">
        <v>0</v>
      </c>
      <c r="E99" s="32">
        <v>0</v>
      </c>
      <c r="F99" s="32">
        <v>0</v>
      </c>
      <c r="G99" s="193">
        <f>IF(E99&gt;=F99,E99-F99,0)</f>
        <v>0</v>
      </c>
      <c r="H99" s="193">
        <f>IF(F99&gt;=E99,F99-E99,0)</f>
        <v>0</v>
      </c>
      <c r="I99" s="564">
        <f t="shared" si="12"/>
        <v>0</v>
      </c>
    </row>
    <row r="100" spans="2:9" ht="12.75">
      <c r="B100" s="563"/>
      <c r="C100" s="291"/>
      <c r="D100" s="298"/>
      <c r="I100" s="564"/>
    </row>
    <row r="101" spans="2:9" ht="12.75">
      <c r="B101" s="563">
        <v>13</v>
      </c>
      <c r="C101" s="289" t="s">
        <v>92</v>
      </c>
      <c r="D101" s="298">
        <f>D103+D114+D154</f>
        <v>0</v>
      </c>
      <c r="E101" s="298">
        <f>E103+E114+E154</f>
        <v>32300</v>
      </c>
      <c r="F101" s="298">
        <f>F103+F114+F154</f>
        <v>0</v>
      </c>
      <c r="G101" s="193">
        <f>IF(E101&gt;=F101,E101-F101,0)</f>
        <v>32300</v>
      </c>
      <c r="H101" s="193">
        <f>IF(F101&gt;=E101,F101-E101,0)</f>
        <v>0</v>
      </c>
      <c r="I101" s="564">
        <f t="shared" si="12"/>
        <v>32300</v>
      </c>
    </row>
    <row r="102" spans="2:9" ht="12.75">
      <c r="B102" s="563"/>
      <c r="C102" s="289"/>
      <c r="D102" s="298"/>
      <c r="I102" s="564"/>
    </row>
    <row r="103" spans="2:9" ht="12.75">
      <c r="B103" s="563">
        <v>131</v>
      </c>
      <c r="C103" s="290" t="s">
        <v>435</v>
      </c>
      <c r="D103" s="299">
        <f>SUM(D104:D112)</f>
        <v>0</v>
      </c>
      <c r="E103" s="299">
        <f>SUM(E104:E112)</f>
        <v>0</v>
      </c>
      <c r="F103" s="299">
        <f>SUM(F104:F112)</f>
        <v>0</v>
      </c>
      <c r="G103" s="193">
        <f aca="true" t="shared" si="13" ref="G103:G109">IF(E103&gt;=F103,E103-F103,0)</f>
        <v>0</v>
      </c>
      <c r="H103" s="193">
        <f aca="true" t="shared" si="14" ref="H103:H109">IF(F103&gt;=E103,F103-E103,0)</f>
        <v>0</v>
      </c>
      <c r="I103" s="564">
        <f t="shared" si="12"/>
        <v>0</v>
      </c>
    </row>
    <row r="104" spans="2:9" ht="12.75">
      <c r="B104" s="563">
        <v>1311</v>
      </c>
      <c r="C104" s="291" t="s">
        <v>93</v>
      </c>
      <c r="D104" s="298">
        <v>0</v>
      </c>
      <c r="E104" s="32">
        <v>0</v>
      </c>
      <c r="F104" s="32">
        <v>0</v>
      </c>
      <c r="G104" s="193">
        <f t="shared" si="13"/>
        <v>0</v>
      </c>
      <c r="H104" s="193">
        <f t="shared" si="14"/>
        <v>0</v>
      </c>
      <c r="I104" s="564">
        <f t="shared" si="12"/>
        <v>0</v>
      </c>
    </row>
    <row r="105" spans="2:9" ht="12.75">
      <c r="B105" s="563">
        <v>1312</v>
      </c>
      <c r="C105" s="291" t="s">
        <v>94</v>
      </c>
      <c r="D105" s="298">
        <v>0</v>
      </c>
      <c r="E105" s="32">
        <v>0</v>
      </c>
      <c r="F105" s="32">
        <v>0</v>
      </c>
      <c r="G105" s="193">
        <f t="shared" si="13"/>
        <v>0</v>
      </c>
      <c r="H105" s="193">
        <f t="shared" si="14"/>
        <v>0</v>
      </c>
      <c r="I105" s="564">
        <f t="shared" si="12"/>
        <v>0</v>
      </c>
    </row>
    <row r="106" spans="2:9" ht="12.75">
      <c r="B106" s="563">
        <v>1313</v>
      </c>
      <c r="C106" s="291" t="s">
        <v>98</v>
      </c>
      <c r="D106" s="298">
        <v>0</v>
      </c>
      <c r="E106" s="32">
        <v>0</v>
      </c>
      <c r="F106" s="32">
        <v>0</v>
      </c>
      <c r="G106" s="193">
        <f t="shared" si="13"/>
        <v>0</v>
      </c>
      <c r="H106" s="193">
        <f t="shared" si="14"/>
        <v>0</v>
      </c>
      <c r="I106" s="564">
        <f t="shared" si="12"/>
        <v>0</v>
      </c>
    </row>
    <row r="107" spans="2:9" ht="12.75">
      <c r="B107" s="563">
        <v>13131</v>
      </c>
      <c r="C107" s="291" t="s">
        <v>95</v>
      </c>
      <c r="D107" s="298">
        <v>0</v>
      </c>
      <c r="E107" s="32">
        <v>0</v>
      </c>
      <c r="F107" s="32">
        <v>0</v>
      </c>
      <c r="G107" s="193">
        <f t="shared" si="13"/>
        <v>0</v>
      </c>
      <c r="H107" s="193">
        <f t="shared" si="14"/>
        <v>0</v>
      </c>
      <c r="I107" s="564">
        <f t="shared" si="12"/>
        <v>0</v>
      </c>
    </row>
    <row r="108" spans="2:9" ht="12.75">
      <c r="B108" s="563">
        <v>1314</v>
      </c>
      <c r="C108" s="291" t="s">
        <v>96</v>
      </c>
      <c r="D108" s="298">
        <v>0</v>
      </c>
      <c r="E108" s="32">
        <v>0</v>
      </c>
      <c r="F108" s="32">
        <v>0</v>
      </c>
      <c r="G108" s="193">
        <f t="shared" si="13"/>
        <v>0</v>
      </c>
      <c r="H108" s="193">
        <f t="shared" si="14"/>
        <v>0</v>
      </c>
      <c r="I108" s="564">
        <f t="shared" si="12"/>
        <v>0</v>
      </c>
    </row>
    <row r="109" spans="2:9" ht="12.75">
      <c r="B109" s="563">
        <v>1315</v>
      </c>
      <c r="C109" s="291" t="s">
        <v>97</v>
      </c>
      <c r="D109" s="298">
        <v>0</v>
      </c>
      <c r="E109" s="32">
        <v>0</v>
      </c>
      <c r="F109" s="32">
        <v>0</v>
      </c>
      <c r="G109" s="193">
        <f t="shared" si="13"/>
        <v>0</v>
      </c>
      <c r="H109" s="193">
        <f t="shared" si="14"/>
        <v>0</v>
      </c>
      <c r="I109" s="564">
        <f t="shared" si="12"/>
        <v>0</v>
      </c>
    </row>
    <row r="110" spans="2:9" ht="12.75">
      <c r="B110" s="563">
        <v>13151</v>
      </c>
      <c r="C110" s="291" t="s">
        <v>505</v>
      </c>
      <c r="D110" s="298">
        <v>0</v>
      </c>
      <c r="E110" s="32">
        <v>0</v>
      </c>
      <c r="F110" s="32">
        <v>0</v>
      </c>
      <c r="G110" s="193">
        <f>IF(E110&gt;=F110,E110-F110,0)</f>
        <v>0</v>
      </c>
      <c r="H110" s="193">
        <f>IF(F110&gt;=E110,F110-E110,0)</f>
        <v>0</v>
      </c>
      <c r="I110" s="564">
        <f t="shared" si="12"/>
        <v>0</v>
      </c>
    </row>
    <row r="111" spans="2:9" ht="12.75">
      <c r="B111" s="563">
        <v>1316</v>
      </c>
      <c r="C111" s="291" t="s">
        <v>731</v>
      </c>
      <c r="D111" s="298">
        <v>0</v>
      </c>
      <c r="E111" s="32">
        <v>0</v>
      </c>
      <c r="F111" s="32">
        <v>0</v>
      </c>
      <c r="G111" s="193">
        <f>IF(E111&gt;=F111,E111-F111,0)</f>
        <v>0</v>
      </c>
      <c r="H111" s="193">
        <f>IF(F111&gt;=E111,F111-E111,0)</f>
        <v>0</v>
      </c>
      <c r="I111" s="564">
        <f t="shared" si="12"/>
        <v>0</v>
      </c>
    </row>
    <row r="112" spans="2:9" ht="12.75">
      <c r="B112" s="563">
        <v>1317</v>
      </c>
      <c r="C112" s="291" t="s">
        <v>732</v>
      </c>
      <c r="D112" s="298">
        <v>0</v>
      </c>
      <c r="E112" s="32">
        <v>0</v>
      </c>
      <c r="F112" s="32">
        <v>0</v>
      </c>
      <c r="G112" s="193">
        <f>IF(E112&gt;=F112,E112-F112,0)</f>
        <v>0</v>
      </c>
      <c r="H112" s="193">
        <f>IF(F112&gt;=E112,F112-E112,0)</f>
        <v>0</v>
      </c>
      <c r="I112" s="564">
        <f t="shared" si="12"/>
        <v>0</v>
      </c>
    </row>
    <row r="113" spans="2:9" ht="12.75">
      <c r="B113" s="563"/>
      <c r="C113" s="291"/>
      <c r="D113" s="298"/>
      <c r="I113" s="564"/>
    </row>
    <row r="114" spans="2:9" ht="12.75">
      <c r="B114" s="563">
        <v>132</v>
      </c>
      <c r="C114" s="290" t="s">
        <v>434</v>
      </c>
      <c r="D114" s="299">
        <f>SUM(D115:D152)</f>
        <v>0</v>
      </c>
      <c r="E114" s="299">
        <f>SUM(E115:E152)</f>
        <v>31000</v>
      </c>
      <c r="F114" s="299">
        <f>SUM(F115:F152)</f>
        <v>0</v>
      </c>
      <c r="G114" s="193">
        <f aca="true" t="shared" si="15" ref="G114:G152">IF(E114&gt;=F114,E114-F114,0)</f>
        <v>31000</v>
      </c>
      <c r="H114" s="193">
        <f aca="true" t="shared" si="16" ref="H114:H152">IF(F114&gt;=E114,F114-E114,0)</f>
        <v>0</v>
      </c>
      <c r="I114" s="564">
        <f t="shared" si="12"/>
        <v>31000</v>
      </c>
    </row>
    <row r="115" spans="2:9" ht="12.75">
      <c r="B115" s="563">
        <v>1321</v>
      </c>
      <c r="C115" s="291" t="s">
        <v>1082</v>
      </c>
      <c r="D115" s="298">
        <v>0</v>
      </c>
      <c r="E115" s="32">
        <v>0</v>
      </c>
      <c r="F115" s="32">
        <v>0</v>
      </c>
      <c r="G115" s="193">
        <f t="shared" si="15"/>
        <v>0</v>
      </c>
      <c r="H115" s="193">
        <f t="shared" si="16"/>
        <v>0</v>
      </c>
      <c r="I115" s="564">
        <f t="shared" si="12"/>
        <v>0</v>
      </c>
    </row>
    <row r="116" spans="2:9" ht="12.75">
      <c r="B116" s="563">
        <v>13211</v>
      </c>
      <c r="C116" s="291" t="s">
        <v>99</v>
      </c>
      <c r="D116" s="298">
        <v>0</v>
      </c>
      <c r="E116" s="32">
        <v>0</v>
      </c>
      <c r="F116" s="32">
        <v>0</v>
      </c>
      <c r="G116" s="193">
        <f t="shared" si="15"/>
        <v>0</v>
      </c>
      <c r="H116" s="193">
        <f t="shared" si="16"/>
        <v>0</v>
      </c>
      <c r="I116" s="564">
        <f t="shared" si="12"/>
        <v>0</v>
      </c>
    </row>
    <row r="117" spans="2:9" ht="12.75">
      <c r="B117" s="563">
        <v>1322</v>
      </c>
      <c r="C117" s="291" t="s">
        <v>1083</v>
      </c>
      <c r="D117" s="298">
        <v>0</v>
      </c>
      <c r="E117" s="32">
        <v>0</v>
      </c>
      <c r="F117" s="32">
        <v>0</v>
      </c>
      <c r="G117" s="193">
        <f t="shared" si="15"/>
        <v>0</v>
      </c>
      <c r="H117" s="193">
        <f t="shared" si="16"/>
        <v>0</v>
      </c>
      <c r="I117" s="564">
        <f t="shared" si="12"/>
        <v>0</v>
      </c>
    </row>
    <row r="118" spans="2:9" ht="12.75">
      <c r="B118" s="563">
        <v>13221</v>
      </c>
      <c r="C118" s="291" t="s">
        <v>100</v>
      </c>
      <c r="D118" s="298">
        <v>0</v>
      </c>
      <c r="E118" s="32">
        <v>0</v>
      </c>
      <c r="F118" s="32">
        <v>0</v>
      </c>
      <c r="G118" s="193">
        <f t="shared" si="15"/>
        <v>0</v>
      </c>
      <c r="H118" s="193">
        <f t="shared" si="16"/>
        <v>0</v>
      </c>
      <c r="I118" s="564">
        <f t="shared" si="12"/>
        <v>0</v>
      </c>
    </row>
    <row r="119" spans="2:9" ht="12.75">
      <c r="B119" s="563">
        <v>13222</v>
      </c>
      <c r="C119" s="291" t="s">
        <v>101</v>
      </c>
      <c r="D119" s="298">
        <v>0</v>
      </c>
      <c r="E119" s="32">
        <v>0</v>
      </c>
      <c r="F119" s="32">
        <v>0</v>
      </c>
      <c r="G119" s="193">
        <f t="shared" si="15"/>
        <v>0</v>
      </c>
      <c r="H119" s="193">
        <f t="shared" si="16"/>
        <v>0</v>
      </c>
      <c r="I119" s="564">
        <f t="shared" si="12"/>
        <v>0</v>
      </c>
    </row>
    <row r="120" spans="2:9" ht="12.75">
      <c r="B120" s="563">
        <v>1323</v>
      </c>
      <c r="C120" s="291" t="s">
        <v>102</v>
      </c>
      <c r="D120" s="298">
        <v>0</v>
      </c>
      <c r="E120" s="32">
        <v>0</v>
      </c>
      <c r="F120" s="32">
        <v>0</v>
      </c>
      <c r="G120" s="193">
        <f t="shared" si="15"/>
        <v>0</v>
      </c>
      <c r="H120" s="193">
        <f t="shared" si="16"/>
        <v>0</v>
      </c>
      <c r="I120" s="564">
        <f t="shared" si="12"/>
        <v>0</v>
      </c>
    </row>
    <row r="121" spans="2:9" ht="12.75">
      <c r="B121" s="563">
        <v>1324</v>
      </c>
      <c r="C121" s="291" t="s">
        <v>103</v>
      </c>
      <c r="D121" s="298">
        <v>0</v>
      </c>
      <c r="E121" s="32">
        <v>0</v>
      </c>
      <c r="F121" s="32">
        <v>0</v>
      </c>
      <c r="G121" s="193">
        <f t="shared" si="15"/>
        <v>0</v>
      </c>
      <c r="H121" s="193">
        <f t="shared" si="16"/>
        <v>0</v>
      </c>
      <c r="I121" s="564">
        <f t="shared" si="12"/>
        <v>0</v>
      </c>
    </row>
    <row r="122" spans="2:9" ht="12.75">
      <c r="B122" s="563">
        <v>13241</v>
      </c>
      <c r="C122" s="291" t="s">
        <v>504</v>
      </c>
      <c r="D122" s="298">
        <v>0</v>
      </c>
      <c r="E122" s="32">
        <v>0</v>
      </c>
      <c r="F122" s="32">
        <v>0</v>
      </c>
      <c r="G122" s="193">
        <f t="shared" si="15"/>
        <v>0</v>
      </c>
      <c r="H122" s="193">
        <f t="shared" si="16"/>
        <v>0</v>
      </c>
      <c r="I122" s="564">
        <f t="shared" si="12"/>
        <v>0</v>
      </c>
    </row>
    <row r="123" spans="2:9" ht="12.75">
      <c r="B123" s="563">
        <v>13242</v>
      </c>
      <c r="C123" s="291" t="s">
        <v>503</v>
      </c>
      <c r="D123" s="298">
        <v>0</v>
      </c>
      <c r="E123" s="32">
        <v>0</v>
      </c>
      <c r="F123" s="32">
        <v>0</v>
      </c>
      <c r="G123" s="193">
        <f t="shared" si="15"/>
        <v>0</v>
      </c>
      <c r="H123" s="193">
        <f t="shared" si="16"/>
        <v>0</v>
      </c>
      <c r="I123" s="564">
        <f t="shared" si="12"/>
        <v>0</v>
      </c>
    </row>
    <row r="124" spans="2:9" ht="12.75">
      <c r="B124" s="563">
        <v>1325</v>
      </c>
      <c r="C124" s="291" t="s">
        <v>104</v>
      </c>
      <c r="D124" s="298">
        <v>0</v>
      </c>
      <c r="E124" s="32">
        <v>24000</v>
      </c>
      <c r="F124" s="32">
        <v>0</v>
      </c>
      <c r="G124" s="193">
        <f t="shared" si="15"/>
        <v>24000</v>
      </c>
      <c r="H124" s="193">
        <f t="shared" si="16"/>
        <v>0</v>
      </c>
      <c r="I124" s="564">
        <f t="shared" si="12"/>
        <v>24000</v>
      </c>
    </row>
    <row r="125" spans="2:9" ht="12.75">
      <c r="B125" s="563">
        <v>13251</v>
      </c>
      <c r="C125" s="291" t="s">
        <v>105</v>
      </c>
      <c r="D125" s="298">
        <v>0</v>
      </c>
      <c r="E125" s="32">
        <v>0</v>
      </c>
      <c r="F125" s="32">
        <v>0</v>
      </c>
      <c r="G125" s="193">
        <f t="shared" si="15"/>
        <v>0</v>
      </c>
      <c r="H125" s="193">
        <f t="shared" si="16"/>
        <v>0</v>
      </c>
      <c r="I125" s="564">
        <f t="shared" si="12"/>
        <v>0</v>
      </c>
    </row>
    <row r="126" spans="2:9" ht="12.75">
      <c r="B126" s="563">
        <v>13252</v>
      </c>
      <c r="C126" s="291" t="s">
        <v>106</v>
      </c>
      <c r="D126" s="298">
        <v>0</v>
      </c>
      <c r="E126" s="32">
        <v>0</v>
      </c>
      <c r="F126" s="32">
        <v>0</v>
      </c>
      <c r="G126" s="193">
        <f t="shared" si="15"/>
        <v>0</v>
      </c>
      <c r="H126" s="193">
        <f t="shared" si="16"/>
        <v>0</v>
      </c>
      <c r="I126" s="564">
        <f t="shared" si="12"/>
        <v>0</v>
      </c>
    </row>
    <row r="127" spans="2:9" ht="12.75">
      <c r="B127" s="563">
        <v>1326</v>
      </c>
      <c r="C127" s="291" t="s">
        <v>1084</v>
      </c>
      <c r="D127" s="298">
        <v>0</v>
      </c>
      <c r="E127" s="32">
        <v>0</v>
      </c>
      <c r="F127" s="32">
        <v>0</v>
      </c>
      <c r="G127" s="193">
        <f t="shared" si="15"/>
        <v>0</v>
      </c>
      <c r="H127" s="193">
        <f t="shared" si="16"/>
        <v>0</v>
      </c>
      <c r="I127" s="564">
        <f t="shared" si="12"/>
        <v>0</v>
      </c>
    </row>
    <row r="128" spans="2:9" ht="12.75">
      <c r="B128" s="563">
        <v>13261</v>
      </c>
      <c r="C128" s="291" t="s">
        <v>107</v>
      </c>
      <c r="D128" s="298">
        <v>0</v>
      </c>
      <c r="E128" s="32">
        <v>0</v>
      </c>
      <c r="F128" s="32">
        <v>0</v>
      </c>
      <c r="G128" s="193">
        <f t="shared" si="15"/>
        <v>0</v>
      </c>
      <c r="H128" s="193">
        <f t="shared" si="16"/>
        <v>0</v>
      </c>
      <c r="I128" s="564">
        <f t="shared" si="12"/>
        <v>0</v>
      </c>
    </row>
    <row r="129" spans="2:9" ht="12.75">
      <c r="B129" s="563">
        <v>13262</v>
      </c>
      <c r="C129" s="291" t="s">
        <v>108</v>
      </c>
      <c r="D129" s="298">
        <v>0</v>
      </c>
      <c r="E129" s="32">
        <v>0</v>
      </c>
      <c r="F129" s="32">
        <v>0</v>
      </c>
      <c r="G129" s="193">
        <f t="shared" si="15"/>
        <v>0</v>
      </c>
      <c r="H129" s="193">
        <f t="shared" si="16"/>
        <v>0</v>
      </c>
      <c r="I129" s="564">
        <f t="shared" si="12"/>
        <v>0</v>
      </c>
    </row>
    <row r="130" spans="2:9" ht="12.75">
      <c r="B130" s="563">
        <v>1327</v>
      </c>
      <c r="C130" s="291" t="s">
        <v>109</v>
      </c>
      <c r="D130" s="298">
        <v>0</v>
      </c>
      <c r="E130" s="32">
        <v>7000</v>
      </c>
      <c r="F130" s="32">
        <v>0</v>
      </c>
      <c r="G130" s="193">
        <f t="shared" si="15"/>
        <v>7000</v>
      </c>
      <c r="H130" s="193">
        <f t="shared" si="16"/>
        <v>0</v>
      </c>
      <c r="I130" s="564">
        <f t="shared" si="12"/>
        <v>7000</v>
      </c>
    </row>
    <row r="131" spans="2:9" ht="12.75">
      <c r="B131" s="563">
        <v>13271</v>
      </c>
      <c r="C131" s="291" t="s">
        <v>110</v>
      </c>
      <c r="D131" s="298">
        <v>0</v>
      </c>
      <c r="E131" s="32">
        <v>0</v>
      </c>
      <c r="F131" s="32">
        <v>0</v>
      </c>
      <c r="G131" s="193">
        <f t="shared" si="15"/>
        <v>0</v>
      </c>
      <c r="H131" s="193">
        <f t="shared" si="16"/>
        <v>0</v>
      </c>
      <c r="I131" s="564">
        <f t="shared" si="12"/>
        <v>0</v>
      </c>
    </row>
    <row r="132" spans="2:9" ht="12.75">
      <c r="B132" s="563">
        <v>13272</v>
      </c>
      <c r="C132" s="291" t="s">
        <v>111</v>
      </c>
      <c r="D132" s="298">
        <v>0</v>
      </c>
      <c r="E132" s="32">
        <v>0</v>
      </c>
      <c r="F132" s="32">
        <v>0</v>
      </c>
      <c r="G132" s="193">
        <f t="shared" si="15"/>
        <v>0</v>
      </c>
      <c r="H132" s="193">
        <f t="shared" si="16"/>
        <v>0</v>
      </c>
      <c r="I132" s="564">
        <f t="shared" si="12"/>
        <v>0</v>
      </c>
    </row>
    <row r="133" spans="2:9" ht="12.75">
      <c r="B133" s="563">
        <v>1328</v>
      </c>
      <c r="C133" s="291" t="s">
        <v>112</v>
      </c>
      <c r="D133" s="298">
        <v>0</v>
      </c>
      <c r="E133" s="32">
        <v>0</v>
      </c>
      <c r="F133" s="32">
        <v>0</v>
      </c>
      <c r="G133" s="193">
        <f t="shared" si="15"/>
        <v>0</v>
      </c>
      <c r="H133" s="193">
        <f t="shared" si="16"/>
        <v>0</v>
      </c>
      <c r="I133" s="564">
        <f t="shared" si="12"/>
        <v>0</v>
      </c>
    </row>
    <row r="134" spans="2:9" ht="12.75">
      <c r="B134" s="563">
        <v>13281</v>
      </c>
      <c r="C134" s="291" t="s">
        <v>113</v>
      </c>
      <c r="D134" s="298">
        <v>0</v>
      </c>
      <c r="E134" s="32">
        <v>0</v>
      </c>
      <c r="F134" s="32">
        <v>0</v>
      </c>
      <c r="G134" s="193">
        <f t="shared" si="15"/>
        <v>0</v>
      </c>
      <c r="H134" s="193">
        <f t="shared" si="16"/>
        <v>0</v>
      </c>
      <c r="I134" s="564">
        <f t="shared" si="12"/>
        <v>0</v>
      </c>
    </row>
    <row r="135" spans="2:9" ht="12.75">
      <c r="B135" s="563">
        <v>13282</v>
      </c>
      <c r="C135" s="291" t="s">
        <v>114</v>
      </c>
      <c r="D135" s="298">
        <v>0</v>
      </c>
      <c r="E135" s="32">
        <v>0</v>
      </c>
      <c r="F135" s="32">
        <v>0</v>
      </c>
      <c r="G135" s="193">
        <f t="shared" si="15"/>
        <v>0</v>
      </c>
      <c r="H135" s="193">
        <f t="shared" si="16"/>
        <v>0</v>
      </c>
      <c r="I135" s="564">
        <f t="shared" si="12"/>
        <v>0</v>
      </c>
    </row>
    <row r="136" spans="2:9" ht="12.75">
      <c r="B136" s="563">
        <v>1329</v>
      </c>
      <c r="C136" s="291" t="s">
        <v>115</v>
      </c>
      <c r="D136" s="298">
        <v>0</v>
      </c>
      <c r="E136" s="32">
        <v>0</v>
      </c>
      <c r="F136" s="32">
        <v>0</v>
      </c>
      <c r="G136" s="193">
        <f t="shared" si="15"/>
        <v>0</v>
      </c>
      <c r="H136" s="193">
        <f t="shared" si="16"/>
        <v>0</v>
      </c>
      <c r="I136" s="564">
        <f t="shared" si="12"/>
        <v>0</v>
      </c>
    </row>
    <row r="137" spans="2:9" ht="12.75">
      <c r="B137" s="563">
        <v>13291</v>
      </c>
      <c r="C137" s="291" t="s">
        <v>116</v>
      </c>
      <c r="D137" s="298">
        <v>0</v>
      </c>
      <c r="E137" s="32">
        <v>0</v>
      </c>
      <c r="F137" s="32">
        <v>0</v>
      </c>
      <c r="G137" s="193">
        <f t="shared" si="15"/>
        <v>0</v>
      </c>
      <c r="H137" s="193">
        <f t="shared" si="16"/>
        <v>0</v>
      </c>
      <c r="I137" s="564">
        <f t="shared" si="12"/>
        <v>0</v>
      </c>
    </row>
    <row r="138" spans="2:9" ht="12.75">
      <c r="B138" s="563">
        <v>13292</v>
      </c>
      <c r="C138" s="291" t="s">
        <v>117</v>
      </c>
      <c r="D138" s="298">
        <v>0</v>
      </c>
      <c r="E138" s="32">
        <v>0</v>
      </c>
      <c r="F138" s="32">
        <v>0</v>
      </c>
      <c r="G138" s="193">
        <f t="shared" si="15"/>
        <v>0</v>
      </c>
      <c r="H138" s="193">
        <f t="shared" si="16"/>
        <v>0</v>
      </c>
      <c r="I138" s="564">
        <f t="shared" si="12"/>
        <v>0</v>
      </c>
    </row>
    <row r="139" spans="2:9" ht="12.75">
      <c r="B139" s="563">
        <v>13210</v>
      </c>
      <c r="C139" s="291" t="s">
        <v>118</v>
      </c>
      <c r="D139" s="298">
        <v>0</v>
      </c>
      <c r="E139" s="32">
        <v>0</v>
      </c>
      <c r="F139" s="32">
        <v>0</v>
      </c>
      <c r="G139" s="193">
        <f t="shared" si="15"/>
        <v>0</v>
      </c>
      <c r="H139" s="193">
        <f t="shared" si="16"/>
        <v>0</v>
      </c>
      <c r="I139" s="564">
        <f t="shared" si="12"/>
        <v>0</v>
      </c>
    </row>
    <row r="140" spans="2:9" ht="12.75">
      <c r="B140" s="563">
        <v>13211</v>
      </c>
      <c r="C140" s="291" t="s">
        <v>119</v>
      </c>
      <c r="D140" s="298">
        <v>0</v>
      </c>
      <c r="E140" s="32">
        <v>0</v>
      </c>
      <c r="F140" s="32">
        <v>0</v>
      </c>
      <c r="G140" s="193">
        <f t="shared" si="15"/>
        <v>0</v>
      </c>
      <c r="H140" s="193">
        <f t="shared" si="16"/>
        <v>0</v>
      </c>
      <c r="I140" s="564">
        <f t="shared" si="12"/>
        <v>0</v>
      </c>
    </row>
    <row r="141" spans="2:9" ht="12.75">
      <c r="B141" s="563">
        <v>132111</v>
      </c>
      <c r="C141" s="291" t="s">
        <v>120</v>
      </c>
      <c r="D141" s="298">
        <v>0</v>
      </c>
      <c r="E141" s="32">
        <v>0</v>
      </c>
      <c r="F141" s="32">
        <v>0</v>
      </c>
      <c r="G141" s="193">
        <f t="shared" si="15"/>
        <v>0</v>
      </c>
      <c r="H141" s="193">
        <f t="shared" si="16"/>
        <v>0</v>
      </c>
      <c r="I141" s="564">
        <f t="shared" si="12"/>
        <v>0</v>
      </c>
    </row>
    <row r="142" spans="2:9" ht="12.75">
      <c r="B142" s="563">
        <v>13212</v>
      </c>
      <c r="C142" s="291" t="s">
        <v>487</v>
      </c>
      <c r="D142" s="298">
        <v>0</v>
      </c>
      <c r="E142" s="32">
        <v>0</v>
      </c>
      <c r="F142" s="32">
        <v>0</v>
      </c>
      <c r="G142" s="193">
        <f t="shared" si="15"/>
        <v>0</v>
      </c>
      <c r="H142" s="193">
        <f t="shared" si="16"/>
        <v>0</v>
      </c>
      <c r="I142" s="564">
        <f t="shared" si="12"/>
        <v>0</v>
      </c>
    </row>
    <row r="143" spans="2:9" ht="12.75">
      <c r="B143" s="563">
        <v>132121</v>
      </c>
      <c r="C143" s="291" t="s">
        <v>488</v>
      </c>
      <c r="D143" s="298">
        <v>0</v>
      </c>
      <c r="E143" s="32">
        <v>0</v>
      </c>
      <c r="F143" s="32">
        <v>0</v>
      </c>
      <c r="G143" s="193">
        <f t="shared" si="15"/>
        <v>0</v>
      </c>
      <c r="H143" s="193">
        <f t="shared" si="16"/>
        <v>0</v>
      </c>
      <c r="I143" s="564">
        <f t="shared" si="12"/>
        <v>0</v>
      </c>
    </row>
    <row r="144" spans="2:9" ht="12.75">
      <c r="B144" s="563">
        <v>13213</v>
      </c>
      <c r="C144" s="291" t="s">
        <v>489</v>
      </c>
      <c r="D144" s="298">
        <v>0</v>
      </c>
      <c r="E144" s="32">
        <v>0</v>
      </c>
      <c r="F144" s="32">
        <v>0</v>
      </c>
      <c r="G144" s="193">
        <f t="shared" si="15"/>
        <v>0</v>
      </c>
      <c r="H144" s="193">
        <f t="shared" si="16"/>
        <v>0</v>
      </c>
      <c r="I144" s="564">
        <f t="shared" si="12"/>
        <v>0</v>
      </c>
    </row>
    <row r="145" spans="2:9" ht="12.75">
      <c r="B145" s="563">
        <v>132131</v>
      </c>
      <c r="C145" s="291" t="s">
        <v>490</v>
      </c>
      <c r="D145" s="298">
        <v>0</v>
      </c>
      <c r="E145" s="32">
        <v>0</v>
      </c>
      <c r="F145" s="32">
        <v>0</v>
      </c>
      <c r="G145" s="193">
        <f t="shared" si="15"/>
        <v>0</v>
      </c>
      <c r="H145" s="193">
        <f t="shared" si="16"/>
        <v>0</v>
      </c>
      <c r="I145" s="564">
        <f t="shared" si="12"/>
        <v>0</v>
      </c>
    </row>
    <row r="146" spans="2:9" ht="12.75">
      <c r="B146" s="563">
        <v>13214</v>
      </c>
      <c r="C146" s="291" t="s">
        <v>559</v>
      </c>
      <c r="D146" s="298">
        <v>0</v>
      </c>
      <c r="E146" s="32">
        <v>0</v>
      </c>
      <c r="F146" s="32">
        <v>0</v>
      </c>
      <c r="G146" s="193">
        <f t="shared" si="15"/>
        <v>0</v>
      </c>
      <c r="H146" s="193">
        <f t="shared" si="16"/>
        <v>0</v>
      </c>
      <c r="I146" s="564">
        <f t="shared" si="12"/>
        <v>0</v>
      </c>
    </row>
    <row r="147" spans="2:9" ht="12.75">
      <c r="B147" s="563">
        <v>13215</v>
      </c>
      <c r="C147" s="291" t="s">
        <v>560</v>
      </c>
      <c r="D147" s="298">
        <v>0</v>
      </c>
      <c r="E147" s="32">
        <v>0</v>
      </c>
      <c r="F147" s="32">
        <v>0</v>
      </c>
      <c r="G147" s="193">
        <f t="shared" si="15"/>
        <v>0</v>
      </c>
      <c r="H147" s="193">
        <f t="shared" si="16"/>
        <v>0</v>
      </c>
      <c r="I147" s="564">
        <f t="shared" si="12"/>
        <v>0</v>
      </c>
    </row>
    <row r="148" spans="2:9" ht="12.75">
      <c r="B148" s="563">
        <v>13216</v>
      </c>
      <c r="C148" s="291" t="s">
        <v>121</v>
      </c>
      <c r="D148" s="298">
        <v>0</v>
      </c>
      <c r="E148" s="32">
        <v>0</v>
      </c>
      <c r="F148" s="32">
        <v>0</v>
      </c>
      <c r="G148" s="193">
        <f t="shared" si="15"/>
        <v>0</v>
      </c>
      <c r="H148" s="193">
        <f t="shared" si="16"/>
        <v>0</v>
      </c>
      <c r="I148" s="564">
        <f aca="true" t="shared" si="17" ref="I148:I211">IF(D148&gt;0,D148+G148-H148,G148-H148)</f>
        <v>0</v>
      </c>
    </row>
    <row r="149" spans="2:9" ht="12.75">
      <c r="B149" s="563">
        <v>13217</v>
      </c>
      <c r="C149" s="291" t="s">
        <v>122</v>
      </c>
      <c r="D149" s="298">
        <v>0</v>
      </c>
      <c r="E149" s="32">
        <v>0</v>
      </c>
      <c r="F149" s="32">
        <v>0</v>
      </c>
      <c r="G149" s="193">
        <f t="shared" si="15"/>
        <v>0</v>
      </c>
      <c r="H149" s="193">
        <f t="shared" si="16"/>
        <v>0</v>
      </c>
      <c r="I149" s="564">
        <f t="shared" si="17"/>
        <v>0</v>
      </c>
    </row>
    <row r="150" spans="2:9" ht="12.75">
      <c r="B150" s="563">
        <v>13218</v>
      </c>
      <c r="C150" s="291" t="s">
        <v>123</v>
      </c>
      <c r="D150" s="298">
        <v>0</v>
      </c>
      <c r="E150" s="32">
        <v>0</v>
      </c>
      <c r="F150" s="32">
        <v>0</v>
      </c>
      <c r="G150" s="193">
        <f t="shared" si="15"/>
        <v>0</v>
      </c>
      <c r="H150" s="193">
        <f t="shared" si="16"/>
        <v>0</v>
      </c>
      <c r="I150" s="564">
        <f t="shared" si="17"/>
        <v>0</v>
      </c>
    </row>
    <row r="151" spans="2:9" ht="12.75">
      <c r="B151" s="563">
        <v>13219</v>
      </c>
      <c r="C151" s="291" t="s">
        <v>124</v>
      </c>
      <c r="D151" s="298">
        <v>0</v>
      </c>
      <c r="E151" s="32">
        <v>0</v>
      </c>
      <c r="F151" s="32">
        <v>0</v>
      </c>
      <c r="G151" s="193">
        <f t="shared" si="15"/>
        <v>0</v>
      </c>
      <c r="H151" s="193">
        <f t="shared" si="16"/>
        <v>0</v>
      </c>
      <c r="I151" s="564">
        <f t="shared" si="17"/>
        <v>0</v>
      </c>
    </row>
    <row r="152" spans="2:9" ht="12.75">
      <c r="B152" s="563">
        <v>13220</v>
      </c>
      <c r="C152" s="291" t="s">
        <v>125</v>
      </c>
      <c r="D152" s="298">
        <v>0</v>
      </c>
      <c r="E152" s="32">
        <v>0</v>
      </c>
      <c r="F152" s="32">
        <v>0</v>
      </c>
      <c r="G152" s="193">
        <f t="shared" si="15"/>
        <v>0</v>
      </c>
      <c r="H152" s="193">
        <f t="shared" si="16"/>
        <v>0</v>
      </c>
      <c r="I152" s="564">
        <f t="shared" si="17"/>
        <v>0</v>
      </c>
    </row>
    <row r="153" spans="2:9" ht="12.75">
      <c r="B153" s="563"/>
      <c r="C153" s="291"/>
      <c r="D153" s="298"/>
      <c r="I153" s="564"/>
    </row>
    <row r="154" spans="2:9" ht="12.75">
      <c r="B154" s="563">
        <v>133</v>
      </c>
      <c r="C154" s="290" t="s">
        <v>1051</v>
      </c>
      <c r="D154" s="299">
        <f>SUM(D155:D182)</f>
        <v>0</v>
      </c>
      <c r="E154" s="299">
        <f>SUM(E155:E182)</f>
        <v>1300</v>
      </c>
      <c r="F154" s="299">
        <f>SUM(F155:F182)</f>
        <v>0</v>
      </c>
      <c r="G154" s="193">
        <f aca="true" t="shared" si="18" ref="G154:G182">IF(E154&gt;=F154,E154-F154,0)</f>
        <v>1300</v>
      </c>
      <c r="H154" s="193">
        <f aca="true" t="shared" si="19" ref="H154:H182">IF(F154&gt;=E154,F154-E154,0)</f>
        <v>0</v>
      </c>
      <c r="I154" s="564">
        <f t="shared" si="17"/>
        <v>1300</v>
      </c>
    </row>
    <row r="155" spans="2:9" ht="12.75">
      <c r="B155" s="563">
        <v>1331</v>
      </c>
      <c r="C155" s="291" t="s">
        <v>126</v>
      </c>
      <c r="D155" s="298">
        <v>0</v>
      </c>
      <c r="E155" s="32">
        <v>0</v>
      </c>
      <c r="F155" s="32">
        <v>0</v>
      </c>
      <c r="G155" s="193">
        <f t="shared" si="18"/>
        <v>0</v>
      </c>
      <c r="H155" s="193">
        <f t="shared" si="19"/>
        <v>0</v>
      </c>
      <c r="I155" s="564">
        <f t="shared" si="17"/>
        <v>0</v>
      </c>
    </row>
    <row r="156" spans="2:9" ht="12.75">
      <c r="B156" s="563">
        <v>13311</v>
      </c>
      <c r="C156" s="291" t="s">
        <v>95</v>
      </c>
      <c r="D156" s="298">
        <v>0</v>
      </c>
      <c r="E156" s="32">
        <v>0</v>
      </c>
      <c r="F156" s="32">
        <v>0</v>
      </c>
      <c r="G156" s="193">
        <f t="shared" si="18"/>
        <v>0</v>
      </c>
      <c r="H156" s="193">
        <f t="shared" si="19"/>
        <v>0</v>
      </c>
      <c r="I156" s="564">
        <f t="shared" si="17"/>
        <v>0</v>
      </c>
    </row>
    <row r="157" spans="2:9" ht="12.75">
      <c r="B157" s="563">
        <v>1332</v>
      </c>
      <c r="C157" s="291" t="s">
        <v>127</v>
      </c>
      <c r="D157" s="298">
        <v>0</v>
      </c>
      <c r="E157" s="32">
        <v>1300</v>
      </c>
      <c r="F157" s="32">
        <v>0</v>
      </c>
      <c r="G157" s="193">
        <f t="shared" si="18"/>
        <v>1300</v>
      </c>
      <c r="H157" s="193">
        <f t="shared" si="19"/>
        <v>0</v>
      </c>
      <c r="I157" s="564">
        <f t="shared" si="17"/>
        <v>1300</v>
      </c>
    </row>
    <row r="158" spans="2:9" ht="12.75">
      <c r="B158" s="563">
        <v>13321</v>
      </c>
      <c r="C158" s="291" t="s">
        <v>95</v>
      </c>
      <c r="D158" s="298">
        <v>0</v>
      </c>
      <c r="E158" s="32">
        <v>0</v>
      </c>
      <c r="F158" s="32">
        <v>0</v>
      </c>
      <c r="G158" s="193">
        <f t="shared" si="18"/>
        <v>0</v>
      </c>
      <c r="H158" s="193">
        <f t="shared" si="19"/>
        <v>0</v>
      </c>
      <c r="I158" s="564">
        <f t="shared" si="17"/>
        <v>0</v>
      </c>
    </row>
    <row r="159" spans="2:9" ht="12.75">
      <c r="B159" s="563">
        <v>1333</v>
      </c>
      <c r="C159" s="291" t="s">
        <v>262</v>
      </c>
      <c r="D159" s="298">
        <v>0</v>
      </c>
      <c r="E159" s="32">
        <v>0</v>
      </c>
      <c r="F159" s="32">
        <v>0</v>
      </c>
      <c r="G159" s="193">
        <f t="shared" si="18"/>
        <v>0</v>
      </c>
      <c r="H159" s="193">
        <f t="shared" si="19"/>
        <v>0</v>
      </c>
      <c r="I159" s="564">
        <f t="shared" si="17"/>
        <v>0</v>
      </c>
    </row>
    <row r="160" spans="2:9" ht="12.75">
      <c r="B160" s="563">
        <v>13331</v>
      </c>
      <c r="C160" s="291" t="s">
        <v>95</v>
      </c>
      <c r="D160" s="298">
        <v>0</v>
      </c>
      <c r="E160" s="32">
        <v>0</v>
      </c>
      <c r="F160" s="32">
        <v>0</v>
      </c>
      <c r="G160" s="193">
        <f t="shared" si="18"/>
        <v>0</v>
      </c>
      <c r="H160" s="193">
        <f t="shared" si="19"/>
        <v>0</v>
      </c>
      <c r="I160" s="564">
        <f t="shared" si="17"/>
        <v>0</v>
      </c>
    </row>
    <row r="161" spans="2:9" ht="12.75">
      <c r="B161" s="563">
        <v>1334</v>
      </c>
      <c r="C161" s="291" t="s">
        <v>128</v>
      </c>
      <c r="D161" s="298">
        <v>0</v>
      </c>
      <c r="E161" s="32">
        <v>0</v>
      </c>
      <c r="F161" s="32">
        <v>0</v>
      </c>
      <c r="G161" s="193">
        <f t="shared" si="18"/>
        <v>0</v>
      </c>
      <c r="H161" s="193">
        <f t="shared" si="19"/>
        <v>0</v>
      </c>
      <c r="I161" s="564">
        <f t="shared" si="17"/>
        <v>0</v>
      </c>
    </row>
    <row r="162" spans="2:9" ht="12.75">
      <c r="B162" s="563">
        <v>13341</v>
      </c>
      <c r="C162" s="291" t="s">
        <v>95</v>
      </c>
      <c r="D162" s="298">
        <v>0</v>
      </c>
      <c r="E162" s="32">
        <v>0</v>
      </c>
      <c r="F162" s="32">
        <v>0</v>
      </c>
      <c r="G162" s="193">
        <f t="shared" si="18"/>
        <v>0</v>
      </c>
      <c r="H162" s="193">
        <f t="shared" si="19"/>
        <v>0</v>
      </c>
      <c r="I162" s="564">
        <f t="shared" si="17"/>
        <v>0</v>
      </c>
    </row>
    <row r="163" spans="2:9" ht="12.75">
      <c r="B163" s="563">
        <v>1335</v>
      </c>
      <c r="C163" s="291" t="s">
        <v>264</v>
      </c>
      <c r="D163" s="298">
        <v>0</v>
      </c>
      <c r="E163" s="32">
        <v>0</v>
      </c>
      <c r="F163" s="32">
        <v>0</v>
      </c>
      <c r="G163" s="193">
        <f t="shared" si="18"/>
        <v>0</v>
      </c>
      <c r="H163" s="193">
        <f t="shared" si="19"/>
        <v>0</v>
      </c>
      <c r="I163" s="564">
        <f t="shared" si="17"/>
        <v>0</v>
      </c>
    </row>
    <row r="164" spans="2:9" ht="12.75">
      <c r="B164" s="563">
        <v>13351</v>
      </c>
      <c r="C164" s="291" t="s">
        <v>95</v>
      </c>
      <c r="D164" s="298">
        <v>0</v>
      </c>
      <c r="E164" s="32">
        <v>0</v>
      </c>
      <c r="F164" s="32">
        <v>0</v>
      </c>
      <c r="G164" s="193">
        <f t="shared" si="18"/>
        <v>0</v>
      </c>
      <c r="H164" s="193">
        <f t="shared" si="19"/>
        <v>0</v>
      </c>
      <c r="I164" s="564">
        <f t="shared" si="17"/>
        <v>0</v>
      </c>
    </row>
    <row r="165" spans="2:9" ht="12.75">
      <c r="B165" s="563">
        <v>1336</v>
      </c>
      <c r="C165" s="291" t="s">
        <v>129</v>
      </c>
      <c r="D165" s="298">
        <v>0</v>
      </c>
      <c r="E165" s="32">
        <v>0</v>
      </c>
      <c r="F165" s="32">
        <v>0</v>
      </c>
      <c r="G165" s="193">
        <f t="shared" si="18"/>
        <v>0</v>
      </c>
      <c r="H165" s="193">
        <f t="shared" si="19"/>
        <v>0</v>
      </c>
      <c r="I165" s="564">
        <f t="shared" si="17"/>
        <v>0</v>
      </c>
    </row>
    <row r="166" spans="2:9" ht="12.75">
      <c r="B166" s="563">
        <v>13361</v>
      </c>
      <c r="C166" s="291" t="s">
        <v>95</v>
      </c>
      <c r="D166" s="298">
        <v>0</v>
      </c>
      <c r="E166" s="32">
        <v>0</v>
      </c>
      <c r="F166" s="32">
        <v>0</v>
      </c>
      <c r="G166" s="193">
        <f t="shared" si="18"/>
        <v>0</v>
      </c>
      <c r="H166" s="193">
        <f t="shared" si="19"/>
        <v>0</v>
      </c>
      <c r="I166" s="564">
        <f t="shared" si="17"/>
        <v>0</v>
      </c>
    </row>
    <row r="167" spans="2:9" ht="12.75">
      <c r="B167" s="563">
        <v>1337</v>
      </c>
      <c r="C167" s="291" t="s">
        <v>263</v>
      </c>
      <c r="D167" s="298">
        <v>0</v>
      </c>
      <c r="E167" s="32">
        <v>0</v>
      </c>
      <c r="F167" s="32">
        <v>0</v>
      </c>
      <c r="G167" s="193">
        <f t="shared" si="18"/>
        <v>0</v>
      </c>
      <c r="H167" s="193">
        <f t="shared" si="19"/>
        <v>0</v>
      </c>
      <c r="I167" s="564">
        <f t="shared" si="17"/>
        <v>0</v>
      </c>
    </row>
    <row r="168" spans="2:9" ht="12.75">
      <c r="B168" s="563">
        <v>13371</v>
      </c>
      <c r="C168" s="291" t="s">
        <v>95</v>
      </c>
      <c r="D168" s="298">
        <v>0</v>
      </c>
      <c r="E168" s="32">
        <v>0</v>
      </c>
      <c r="F168" s="32">
        <v>0</v>
      </c>
      <c r="G168" s="193">
        <f t="shared" si="18"/>
        <v>0</v>
      </c>
      <c r="H168" s="193">
        <f t="shared" si="19"/>
        <v>0</v>
      </c>
      <c r="I168" s="564">
        <f t="shared" si="17"/>
        <v>0</v>
      </c>
    </row>
    <row r="169" spans="2:9" ht="12.75">
      <c r="B169" s="563">
        <v>1338</v>
      </c>
      <c r="C169" s="291" t="s">
        <v>265</v>
      </c>
      <c r="D169" s="298">
        <v>0</v>
      </c>
      <c r="E169" s="32">
        <v>0</v>
      </c>
      <c r="F169" s="32">
        <v>0</v>
      </c>
      <c r="G169" s="193">
        <f t="shared" si="18"/>
        <v>0</v>
      </c>
      <c r="H169" s="193">
        <f t="shared" si="19"/>
        <v>0</v>
      </c>
      <c r="I169" s="564">
        <f t="shared" si="17"/>
        <v>0</v>
      </c>
    </row>
    <row r="170" spans="2:9" ht="12.75">
      <c r="B170" s="563">
        <v>13381</v>
      </c>
      <c r="C170" s="291" t="s">
        <v>95</v>
      </c>
      <c r="D170" s="298">
        <v>0</v>
      </c>
      <c r="E170" s="32">
        <v>0</v>
      </c>
      <c r="F170" s="32">
        <v>0</v>
      </c>
      <c r="G170" s="193">
        <f t="shared" si="18"/>
        <v>0</v>
      </c>
      <c r="H170" s="193">
        <f t="shared" si="19"/>
        <v>0</v>
      </c>
      <c r="I170" s="564">
        <f t="shared" si="17"/>
        <v>0</v>
      </c>
    </row>
    <row r="171" spans="2:9" ht="12.75">
      <c r="B171" s="563">
        <v>1339</v>
      </c>
      <c r="C171" s="291" t="s">
        <v>266</v>
      </c>
      <c r="D171" s="298">
        <v>0</v>
      </c>
      <c r="E171" s="32">
        <v>0</v>
      </c>
      <c r="F171" s="32">
        <v>0</v>
      </c>
      <c r="G171" s="193">
        <f t="shared" si="18"/>
        <v>0</v>
      </c>
      <c r="H171" s="193">
        <f t="shared" si="19"/>
        <v>0</v>
      </c>
      <c r="I171" s="564">
        <f t="shared" si="17"/>
        <v>0</v>
      </c>
    </row>
    <row r="172" spans="2:9" ht="12.75">
      <c r="B172" s="563">
        <v>13391</v>
      </c>
      <c r="C172" s="291" t="s">
        <v>95</v>
      </c>
      <c r="D172" s="298">
        <v>0</v>
      </c>
      <c r="E172" s="32">
        <v>0</v>
      </c>
      <c r="F172" s="32">
        <v>0</v>
      </c>
      <c r="G172" s="193">
        <f t="shared" si="18"/>
        <v>0</v>
      </c>
      <c r="H172" s="193">
        <f t="shared" si="19"/>
        <v>0</v>
      </c>
      <c r="I172" s="564">
        <f t="shared" si="17"/>
        <v>0</v>
      </c>
    </row>
    <row r="173" spans="2:9" ht="12.75">
      <c r="B173" s="563">
        <v>1340</v>
      </c>
      <c r="C173" s="291" t="s">
        <v>130</v>
      </c>
      <c r="D173" s="298">
        <v>0</v>
      </c>
      <c r="E173" s="32">
        <v>0</v>
      </c>
      <c r="F173" s="32">
        <v>0</v>
      </c>
      <c r="G173" s="193">
        <f t="shared" si="18"/>
        <v>0</v>
      </c>
      <c r="H173" s="193">
        <f t="shared" si="19"/>
        <v>0</v>
      </c>
      <c r="I173" s="564">
        <f t="shared" si="17"/>
        <v>0</v>
      </c>
    </row>
    <row r="174" spans="2:9" ht="12.75">
      <c r="B174" s="563">
        <v>13401</v>
      </c>
      <c r="C174" s="291" t="s">
        <v>95</v>
      </c>
      <c r="D174" s="298">
        <v>0</v>
      </c>
      <c r="E174" s="32">
        <v>0</v>
      </c>
      <c r="F174" s="32">
        <v>0</v>
      </c>
      <c r="G174" s="193">
        <f t="shared" si="18"/>
        <v>0</v>
      </c>
      <c r="H174" s="193">
        <f t="shared" si="19"/>
        <v>0</v>
      </c>
      <c r="I174" s="564">
        <f t="shared" si="17"/>
        <v>0</v>
      </c>
    </row>
    <row r="175" spans="2:9" ht="12.75">
      <c r="B175" s="563">
        <v>1341</v>
      </c>
      <c r="C175" s="291" t="s">
        <v>131</v>
      </c>
      <c r="D175" s="298">
        <v>0</v>
      </c>
      <c r="E175" s="32">
        <v>0</v>
      </c>
      <c r="F175" s="32">
        <v>0</v>
      </c>
      <c r="G175" s="193">
        <f t="shared" si="18"/>
        <v>0</v>
      </c>
      <c r="H175" s="193">
        <f t="shared" si="19"/>
        <v>0</v>
      </c>
      <c r="I175" s="564">
        <f t="shared" si="17"/>
        <v>0</v>
      </c>
    </row>
    <row r="176" spans="2:9" ht="12.75">
      <c r="B176" s="563">
        <v>13411</v>
      </c>
      <c r="C176" s="291" t="s">
        <v>132</v>
      </c>
      <c r="D176" s="298">
        <v>0</v>
      </c>
      <c r="E176" s="32">
        <v>0</v>
      </c>
      <c r="F176" s="32">
        <v>0</v>
      </c>
      <c r="G176" s="193">
        <f t="shared" si="18"/>
        <v>0</v>
      </c>
      <c r="H176" s="193">
        <f t="shared" si="19"/>
        <v>0</v>
      </c>
      <c r="I176" s="564">
        <f t="shared" si="17"/>
        <v>0</v>
      </c>
    </row>
    <row r="177" spans="2:9" ht="12.75">
      <c r="B177" s="563">
        <v>1342</v>
      </c>
      <c r="C177" s="291" t="s">
        <v>133</v>
      </c>
      <c r="D177" s="298">
        <v>0</v>
      </c>
      <c r="E177" s="32">
        <v>0</v>
      </c>
      <c r="F177" s="32">
        <v>0</v>
      </c>
      <c r="G177" s="193">
        <f t="shared" si="18"/>
        <v>0</v>
      </c>
      <c r="H177" s="193">
        <f t="shared" si="19"/>
        <v>0</v>
      </c>
      <c r="I177" s="564">
        <f t="shared" si="17"/>
        <v>0</v>
      </c>
    </row>
    <row r="178" spans="2:9" ht="12.75">
      <c r="B178" s="563">
        <v>13421</v>
      </c>
      <c r="C178" s="291" t="s">
        <v>134</v>
      </c>
      <c r="D178" s="298">
        <v>0</v>
      </c>
      <c r="E178" s="32">
        <v>0</v>
      </c>
      <c r="F178" s="32">
        <v>0</v>
      </c>
      <c r="G178" s="193">
        <f t="shared" si="18"/>
        <v>0</v>
      </c>
      <c r="H178" s="193">
        <f t="shared" si="19"/>
        <v>0</v>
      </c>
      <c r="I178" s="564">
        <f t="shared" si="17"/>
        <v>0</v>
      </c>
    </row>
    <row r="179" spans="2:9" ht="12.75">
      <c r="B179" s="563">
        <v>13422</v>
      </c>
      <c r="C179" s="291" t="s">
        <v>135</v>
      </c>
      <c r="D179" s="298">
        <v>0</v>
      </c>
      <c r="E179" s="32">
        <v>0</v>
      </c>
      <c r="F179" s="32">
        <v>0</v>
      </c>
      <c r="G179" s="193">
        <f t="shared" si="18"/>
        <v>0</v>
      </c>
      <c r="H179" s="193">
        <f t="shared" si="19"/>
        <v>0</v>
      </c>
      <c r="I179" s="564">
        <f t="shared" si="17"/>
        <v>0</v>
      </c>
    </row>
    <row r="180" spans="2:9" ht="12.75">
      <c r="B180" s="563">
        <v>1343</v>
      </c>
      <c r="C180" s="291" t="s">
        <v>495</v>
      </c>
      <c r="D180" s="298">
        <v>0</v>
      </c>
      <c r="E180" s="32">
        <v>0</v>
      </c>
      <c r="F180" s="32">
        <v>0</v>
      </c>
      <c r="G180" s="193">
        <f t="shared" si="18"/>
        <v>0</v>
      </c>
      <c r="H180" s="193">
        <f t="shared" si="19"/>
        <v>0</v>
      </c>
      <c r="I180" s="564">
        <f t="shared" si="17"/>
        <v>0</v>
      </c>
    </row>
    <row r="181" spans="2:9" ht="12.75">
      <c r="B181" s="563">
        <v>1344</v>
      </c>
      <c r="C181" s="291" t="s">
        <v>136</v>
      </c>
      <c r="D181" s="298">
        <v>0</v>
      </c>
      <c r="E181" s="32">
        <v>0</v>
      </c>
      <c r="F181" s="32">
        <v>0</v>
      </c>
      <c r="G181" s="193">
        <f t="shared" si="18"/>
        <v>0</v>
      </c>
      <c r="H181" s="193">
        <f t="shared" si="19"/>
        <v>0</v>
      </c>
      <c r="I181" s="564">
        <f t="shared" si="17"/>
        <v>0</v>
      </c>
    </row>
    <row r="182" spans="2:9" ht="12.75">
      <c r="B182" s="563">
        <v>1345</v>
      </c>
      <c r="C182" s="291" t="s">
        <v>137</v>
      </c>
      <c r="D182" s="298">
        <v>0</v>
      </c>
      <c r="E182" s="32">
        <v>0</v>
      </c>
      <c r="F182" s="32">
        <v>0</v>
      </c>
      <c r="G182" s="193">
        <f t="shared" si="18"/>
        <v>0</v>
      </c>
      <c r="H182" s="193">
        <f t="shared" si="19"/>
        <v>0</v>
      </c>
      <c r="I182" s="564">
        <f t="shared" si="17"/>
        <v>0</v>
      </c>
    </row>
    <row r="183" spans="2:9" ht="12.75">
      <c r="B183" s="563"/>
      <c r="C183" s="291"/>
      <c r="D183" s="298"/>
      <c r="I183" s="564"/>
    </row>
    <row r="184" spans="2:9" ht="12.75">
      <c r="B184" s="563">
        <v>14</v>
      </c>
      <c r="C184" s="289" t="s">
        <v>138</v>
      </c>
      <c r="D184" s="298">
        <f>SUM(D185:D187)</f>
        <v>0</v>
      </c>
      <c r="E184" s="298">
        <f>SUM(E185:E187)</f>
        <v>0</v>
      </c>
      <c r="F184" s="298">
        <f>SUM(F185:F187)</f>
        <v>0</v>
      </c>
      <c r="G184" s="193">
        <f>IF(E184&gt;=F184,E184-F184,0)</f>
        <v>0</v>
      </c>
      <c r="H184" s="193">
        <f>IF(F184&gt;=E184,F184-E184,0)</f>
        <v>0</v>
      </c>
      <c r="I184" s="564">
        <f t="shared" si="17"/>
        <v>0</v>
      </c>
    </row>
    <row r="185" spans="2:9" ht="12.75">
      <c r="B185" s="563">
        <v>141</v>
      </c>
      <c r="C185" s="290" t="s">
        <v>139</v>
      </c>
      <c r="D185" s="298">
        <v>0</v>
      </c>
      <c r="E185" s="32">
        <v>0</v>
      </c>
      <c r="F185" s="32">
        <v>0</v>
      </c>
      <c r="G185" s="193">
        <f>IF(E185&gt;=F185,E185-F185,0)</f>
        <v>0</v>
      </c>
      <c r="H185" s="193">
        <f>IF(F185&gt;=E185,F185-E185,0)</f>
        <v>0</v>
      </c>
      <c r="I185" s="564">
        <f t="shared" si="17"/>
        <v>0</v>
      </c>
    </row>
    <row r="186" spans="2:9" ht="12.75">
      <c r="B186" s="563">
        <v>142</v>
      </c>
      <c r="C186" s="290" t="s">
        <v>140</v>
      </c>
      <c r="D186" s="298">
        <v>0</v>
      </c>
      <c r="E186" s="32">
        <v>0</v>
      </c>
      <c r="F186" s="32">
        <v>0</v>
      </c>
      <c r="G186" s="193">
        <f>IF(E186&gt;=F186,E186-F186,0)</f>
        <v>0</v>
      </c>
      <c r="H186" s="193">
        <f>IF(F186&gt;=E186,F186-E186,0)</f>
        <v>0</v>
      </c>
      <c r="I186" s="564">
        <f t="shared" si="17"/>
        <v>0</v>
      </c>
    </row>
    <row r="187" spans="2:9" ht="12.75">
      <c r="B187" s="563">
        <v>143</v>
      </c>
      <c r="C187" s="290" t="s">
        <v>141</v>
      </c>
      <c r="D187" s="298">
        <v>0</v>
      </c>
      <c r="E187" s="32">
        <v>0</v>
      </c>
      <c r="F187" s="32">
        <v>0</v>
      </c>
      <c r="G187" s="193">
        <f>IF(E187&gt;=F187,E187-F187,0)</f>
        <v>0</v>
      </c>
      <c r="H187" s="193">
        <f>IF(F187&gt;=E187,F187-E187,0)</f>
        <v>0</v>
      </c>
      <c r="I187" s="564">
        <f t="shared" si="17"/>
        <v>0</v>
      </c>
    </row>
    <row r="188" spans="2:9" ht="12.75">
      <c r="B188" s="563"/>
      <c r="C188" s="290"/>
      <c r="D188" s="298"/>
      <c r="I188" s="564"/>
    </row>
    <row r="189" spans="2:9" ht="12.75">
      <c r="B189" s="563">
        <v>15</v>
      </c>
      <c r="C189" s="289" t="s">
        <v>142</v>
      </c>
      <c r="D189" s="298">
        <f>D191+D198+D205+D216+D228</f>
        <v>0</v>
      </c>
      <c r="E189" s="298">
        <f>E191+E198+E205+E216+E228</f>
        <v>10000</v>
      </c>
      <c r="F189" s="298">
        <f>F191+F198+F205+F216+F228</f>
        <v>0</v>
      </c>
      <c r="G189" s="193">
        <f>IF(E189&gt;=F189,E189-F189,0)</f>
        <v>10000</v>
      </c>
      <c r="H189" s="193">
        <f>IF(F189&gt;=E189,F189-E189,0)</f>
        <v>0</v>
      </c>
      <c r="I189" s="564">
        <f t="shared" si="17"/>
        <v>10000</v>
      </c>
    </row>
    <row r="190" spans="2:9" ht="12.75">
      <c r="B190" s="563"/>
      <c r="C190" s="289"/>
      <c r="D190" s="298"/>
      <c r="I190" s="564"/>
    </row>
    <row r="191" spans="2:9" ht="12.75">
      <c r="B191" s="563">
        <v>151</v>
      </c>
      <c r="C191" s="290" t="s">
        <v>143</v>
      </c>
      <c r="D191" s="299">
        <f>SUM(D192:D196)</f>
        <v>0</v>
      </c>
      <c r="E191" s="299">
        <f>SUM(E192:E196)</f>
        <v>0</v>
      </c>
      <c r="F191" s="299">
        <f>SUM(F192:F196)</f>
        <v>0</v>
      </c>
      <c r="G191" s="193">
        <f aca="true" t="shared" si="20" ref="G191:G196">IF(E191&gt;=F191,E191-F191,0)</f>
        <v>0</v>
      </c>
      <c r="H191" s="193">
        <f aca="true" t="shared" si="21" ref="H191:H196">IF(F191&gt;=E191,F191-E191,0)</f>
        <v>0</v>
      </c>
      <c r="I191" s="564">
        <f t="shared" si="17"/>
        <v>0</v>
      </c>
    </row>
    <row r="192" spans="2:9" ht="12.75">
      <c r="B192" s="563">
        <v>1511</v>
      </c>
      <c r="C192" s="291" t="s">
        <v>144</v>
      </c>
      <c r="D192" s="298">
        <v>0</v>
      </c>
      <c r="E192" s="32">
        <v>0</v>
      </c>
      <c r="F192" s="32">
        <v>0</v>
      </c>
      <c r="G192" s="193">
        <f t="shared" si="20"/>
        <v>0</v>
      </c>
      <c r="H192" s="193">
        <f t="shared" si="21"/>
        <v>0</v>
      </c>
      <c r="I192" s="564">
        <f t="shared" si="17"/>
        <v>0</v>
      </c>
    </row>
    <row r="193" spans="2:9" ht="12.75">
      <c r="B193" s="563">
        <v>1512</v>
      </c>
      <c r="C193" s="291" t="s">
        <v>145</v>
      </c>
      <c r="D193" s="298">
        <v>0</v>
      </c>
      <c r="E193" s="32">
        <v>0</v>
      </c>
      <c r="F193" s="32">
        <v>0</v>
      </c>
      <c r="G193" s="193">
        <f t="shared" si="20"/>
        <v>0</v>
      </c>
      <c r="H193" s="193">
        <f t="shared" si="21"/>
        <v>0</v>
      </c>
      <c r="I193" s="564">
        <f t="shared" si="17"/>
        <v>0</v>
      </c>
    </row>
    <row r="194" spans="2:9" ht="12.75">
      <c r="B194" s="563">
        <v>1513</v>
      </c>
      <c r="C194" s="291" t="s">
        <v>146</v>
      </c>
      <c r="D194" s="298">
        <v>0</v>
      </c>
      <c r="E194" s="32">
        <v>0</v>
      </c>
      <c r="F194" s="32">
        <v>0</v>
      </c>
      <c r="G194" s="193">
        <f t="shared" si="20"/>
        <v>0</v>
      </c>
      <c r="H194" s="193">
        <f t="shared" si="21"/>
        <v>0</v>
      </c>
      <c r="I194" s="564">
        <f t="shared" si="17"/>
        <v>0</v>
      </c>
    </row>
    <row r="195" spans="2:9" ht="12.75">
      <c r="B195" s="563">
        <v>1514</v>
      </c>
      <c r="C195" s="291" t="s">
        <v>147</v>
      </c>
      <c r="D195" s="298">
        <v>0</v>
      </c>
      <c r="E195" s="32">
        <v>0</v>
      </c>
      <c r="F195" s="32">
        <v>0</v>
      </c>
      <c r="G195" s="193">
        <f t="shared" si="20"/>
        <v>0</v>
      </c>
      <c r="H195" s="193">
        <f t="shared" si="21"/>
        <v>0</v>
      </c>
      <c r="I195" s="564">
        <f t="shared" si="17"/>
        <v>0</v>
      </c>
    </row>
    <row r="196" spans="2:9" ht="12.75">
      <c r="B196" s="563">
        <v>1515</v>
      </c>
      <c r="C196" s="291" t="s">
        <v>148</v>
      </c>
      <c r="D196" s="298">
        <v>0</v>
      </c>
      <c r="E196" s="32">
        <v>0</v>
      </c>
      <c r="F196" s="32">
        <v>0</v>
      </c>
      <c r="G196" s="193">
        <f t="shared" si="20"/>
        <v>0</v>
      </c>
      <c r="H196" s="193">
        <f t="shared" si="21"/>
        <v>0</v>
      </c>
      <c r="I196" s="564">
        <f t="shared" si="17"/>
        <v>0</v>
      </c>
    </row>
    <row r="197" spans="2:9" ht="12.75">
      <c r="B197" s="563"/>
      <c r="C197" s="291"/>
      <c r="D197" s="298"/>
      <c r="I197" s="564"/>
    </row>
    <row r="198" spans="2:9" ht="12.75">
      <c r="B198" s="563">
        <v>152</v>
      </c>
      <c r="C198" s="290" t="s">
        <v>149</v>
      </c>
      <c r="D198" s="299">
        <f>SUM(D199:D203)</f>
        <v>0</v>
      </c>
      <c r="E198" s="299">
        <f>SUM(E199:E203)</f>
        <v>0</v>
      </c>
      <c r="F198" s="299">
        <f>SUM(F199:F203)</f>
        <v>0</v>
      </c>
      <c r="G198" s="193">
        <f aca="true" t="shared" si="22" ref="G198:G203">IF(E198&gt;=F198,E198-F198,0)</f>
        <v>0</v>
      </c>
      <c r="H198" s="193">
        <f aca="true" t="shared" si="23" ref="H198:H203">IF(F198&gt;=E198,F198-E198,0)</f>
        <v>0</v>
      </c>
      <c r="I198" s="564">
        <f t="shared" si="17"/>
        <v>0</v>
      </c>
    </row>
    <row r="199" spans="2:9" ht="12.75">
      <c r="B199" s="563">
        <v>1521</v>
      </c>
      <c r="C199" s="291" t="s">
        <v>150</v>
      </c>
      <c r="D199" s="298">
        <v>0</v>
      </c>
      <c r="E199" s="32">
        <v>0</v>
      </c>
      <c r="F199" s="32">
        <v>0</v>
      </c>
      <c r="G199" s="193">
        <f t="shared" si="22"/>
        <v>0</v>
      </c>
      <c r="H199" s="193">
        <f t="shared" si="23"/>
        <v>0</v>
      </c>
      <c r="I199" s="564">
        <f t="shared" si="17"/>
        <v>0</v>
      </c>
    </row>
    <row r="200" spans="2:9" ht="12.75">
      <c r="B200" s="563">
        <v>1522</v>
      </c>
      <c r="C200" s="291" t="s">
        <v>151</v>
      </c>
      <c r="D200" s="298">
        <v>0</v>
      </c>
      <c r="E200" s="32">
        <v>0</v>
      </c>
      <c r="F200" s="32">
        <v>0</v>
      </c>
      <c r="G200" s="193">
        <f t="shared" si="22"/>
        <v>0</v>
      </c>
      <c r="H200" s="193">
        <f t="shared" si="23"/>
        <v>0</v>
      </c>
      <c r="I200" s="564">
        <f t="shared" si="17"/>
        <v>0</v>
      </c>
    </row>
    <row r="201" spans="2:9" ht="12.75">
      <c r="B201" s="563">
        <v>1523</v>
      </c>
      <c r="C201" s="291" t="s">
        <v>152</v>
      </c>
      <c r="D201" s="298">
        <v>0</v>
      </c>
      <c r="E201" s="32">
        <v>0</v>
      </c>
      <c r="F201" s="32">
        <v>0</v>
      </c>
      <c r="G201" s="193">
        <f t="shared" si="22"/>
        <v>0</v>
      </c>
      <c r="H201" s="193">
        <f t="shared" si="23"/>
        <v>0</v>
      </c>
      <c r="I201" s="564">
        <f t="shared" si="17"/>
        <v>0</v>
      </c>
    </row>
    <row r="202" spans="2:9" ht="12.75">
      <c r="B202" s="563">
        <v>1524</v>
      </c>
      <c r="C202" s="291" t="s">
        <v>153</v>
      </c>
      <c r="D202" s="298">
        <v>0</v>
      </c>
      <c r="E202" s="32">
        <v>0</v>
      </c>
      <c r="F202" s="32">
        <v>0</v>
      </c>
      <c r="G202" s="193">
        <f t="shared" si="22"/>
        <v>0</v>
      </c>
      <c r="H202" s="193">
        <f t="shared" si="23"/>
        <v>0</v>
      </c>
      <c r="I202" s="564">
        <f t="shared" si="17"/>
        <v>0</v>
      </c>
    </row>
    <row r="203" spans="2:9" ht="12.75">
      <c r="B203" s="563">
        <v>1525</v>
      </c>
      <c r="C203" s="291" t="s">
        <v>154</v>
      </c>
      <c r="D203" s="298">
        <v>0</v>
      </c>
      <c r="E203" s="32">
        <v>0</v>
      </c>
      <c r="F203" s="32">
        <v>0</v>
      </c>
      <c r="G203" s="193">
        <f t="shared" si="22"/>
        <v>0</v>
      </c>
      <c r="H203" s="193">
        <f t="shared" si="23"/>
        <v>0</v>
      </c>
      <c r="I203" s="564">
        <f t="shared" si="17"/>
        <v>0</v>
      </c>
    </row>
    <row r="204" spans="2:9" ht="12.75">
      <c r="B204" s="563"/>
      <c r="C204" s="291"/>
      <c r="D204" s="298"/>
      <c r="I204" s="564"/>
    </row>
    <row r="205" spans="2:9" ht="12.75">
      <c r="B205" s="563">
        <v>153</v>
      </c>
      <c r="C205" s="290" t="s">
        <v>155</v>
      </c>
      <c r="D205" s="299">
        <f>SUM(D206:D214)</f>
        <v>0</v>
      </c>
      <c r="E205" s="299">
        <f>SUM(E206:E214)</f>
        <v>0</v>
      </c>
      <c r="F205" s="299">
        <f>SUM(F206:F214)</f>
        <v>0</v>
      </c>
      <c r="G205" s="193">
        <f aca="true" t="shared" si="24" ref="G205:G211">IF(E205&gt;=F205,E205-F205,0)</f>
        <v>0</v>
      </c>
      <c r="H205" s="193">
        <f aca="true" t="shared" si="25" ref="H205:H211">IF(F205&gt;=E205,F205-E205,0)</f>
        <v>0</v>
      </c>
      <c r="I205" s="564">
        <f t="shared" si="17"/>
        <v>0</v>
      </c>
    </row>
    <row r="206" spans="2:9" ht="12.75">
      <c r="B206" s="563">
        <v>1531</v>
      </c>
      <c r="C206" s="291" t="s">
        <v>156</v>
      </c>
      <c r="D206" s="298">
        <v>0</v>
      </c>
      <c r="E206" s="32">
        <v>0</v>
      </c>
      <c r="F206" s="32">
        <v>0</v>
      </c>
      <c r="G206" s="193">
        <f t="shared" si="24"/>
        <v>0</v>
      </c>
      <c r="H206" s="193">
        <f t="shared" si="25"/>
        <v>0</v>
      </c>
      <c r="I206" s="564">
        <f t="shared" si="17"/>
        <v>0</v>
      </c>
    </row>
    <row r="207" spans="2:9" ht="12.75">
      <c r="B207" s="563">
        <v>1532</v>
      </c>
      <c r="C207" s="291" t="s">
        <v>157</v>
      </c>
      <c r="D207" s="298">
        <v>0</v>
      </c>
      <c r="E207" s="32">
        <v>0</v>
      </c>
      <c r="F207" s="32">
        <v>0</v>
      </c>
      <c r="G207" s="193">
        <f t="shared" si="24"/>
        <v>0</v>
      </c>
      <c r="H207" s="193">
        <f t="shared" si="25"/>
        <v>0</v>
      </c>
      <c r="I207" s="564">
        <f t="shared" si="17"/>
        <v>0</v>
      </c>
    </row>
    <row r="208" spans="2:9" ht="12.75">
      <c r="B208" s="563">
        <v>1533</v>
      </c>
      <c r="C208" s="291" t="s">
        <v>267</v>
      </c>
      <c r="D208" s="298">
        <v>0</v>
      </c>
      <c r="E208" s="32">
        <v>0</v>
      </c>
      <c r="F208" s="32">
        <v>0</v>
      </c>
      <c r="G208" s="193">
        <f t="shared" si="24"/>
        <v>0</v>
      </c>
      <c r="H208" s="193">
        <f t="shared" si="25"/>
        <v>0</v>
      </c>
      <c r="I208" s="564">
        <f t="shared" si="17"/>
        <v>0</v>
      </c>
    </row>
    <row r="209" spans="2:9" ht="12.75">
      <c r="B209" s="563">
        <v>1534</v>
      </c>
      <c r="C209" s="291" t="s">
        <v>268</v>
      </c>
      <c r="D209" s="298">
        <v>0</v>
      </c>
      <c r="E209" s="32">
        <v>0</v>
      </c>
      <c r="F209" s="32">
        <v>0</v>
      </c>
      <c r="G209" s="193">
        <f t="shared" si="24"/>
        <v>0</v>
      </c>
      <c r="H209" s="193">
        <f t="shared" si="25"/>
        <v>0</v>
      </c>
      <c r="I209" s="564">
        <f t="shared" si="17"/>
        <v>0</v>
      </c>
    </row>
    <row r="210" spans="2:9" ht="12.75">
      <c r="B210" s="563">
        <v>1535</v>
      </c>
      <c r="C210" s="291" t="s">
        <v>269</v>
      </c>
      <c r="D210" s="298">
        <v>0</v>
      </c>
      <c r="E210" s="32">
        <v>0</v>
      </c>
      <c r="F210" s="32">
        <v>0</v>
      </c>
      <c r="G210" s="193">
        <f t="shared" si="24"/>
        <v>0</v>
      </c>
      <c r="H210" s="193">
        <f t="shared" si="25"/>
        <v>0</v>
      </c>
      <c r="I210" s="564">
        <f t="shared" si="17"/>
        <v>0</v>
      </c>
    </row>
    <row r="211" spans="2:9" ht="12.75">
      <c r="B211" s="563">
        <v>1536</v>
      </c>
      <c r="C211" s="291" t="s">
        <v>158</v>
      </c>
      <c r="D211" s="298">
        <v>0</v>
      </c>
      <c r="E211" s="32">
        <v>0</v>
      </c>
      <c r="F211" s="32">
        <v>0</v>
      </c>
      <c r="G211" s="193">
        <f t="shared" si="24"/>
        <v>0</v>
      </c>
      <c r="H211" s="193">
        <f t="shared" si="25"/>
        <v>0</v>
      </c>
      <c r="I211" s="564">
        <f t="shared" si="17"/>
        <v>0</v>
      </c>
    </row>
    <row r="212" spans="2:9" ht="12.75">
      <c r="B212" s="563">
        <v>1537</v>
      </c>
      <c r="C212" s="291" t="s">
        <v>159</v>
      </c>
      <c r="D212" s="298">
        <v>0</v>
      </c>
      <c r="E212" s="32">
        <v>0</v>
      </c>
      <c r="F212" s="32">
        <v>0</v>
      </c>
      <c r="G212" s="193">
        <f>IF(E212&gt;=F212,E212-F212,0)</f>
        <v>0</v>
      </c>
      <c r="H212" s="193">
        <f>IF(F212&gt;=E212,F212-E212,0)</f>
        <v>0</v>
      </c>
      <c r="I212" s="564">
        <f aca="true" t="shared" si="26" ref="I212:I275">IF(D212&gt;0,D212+G212-H212,G212-H212)</f>
        <v>0</v>
      </c>
    </row>
    <row r="213" spans="2:9" ht="12.75">
      <c r="B213" s="563">
        <v>1538</v>
      </c>
      <c r="C213" s="291" t="s">
        <v>160</v>
      </c>
      <c r="D213" s="298">
        <v>0</v>
      </c>
      <c r="E213" s="32">
        <v>0</v>
      </c>
      <c r="F213" s="32">
        <v>0</v>
      </c>
      <c r="G213" s="193">
        <f>IF(E213&gt;=F213,E213-F213,0)</f>
        <v>0</v>
      </c>
      <c r="H213" s="193">
        <f>IF(F213&gt;=E213,F213-E213,0)</f>
        <v>0</v>
      </c>
      <c r="I213" s="564">
        <f t="shared" si="26"/>
        <v>0</v>
      </c>
    </row>
    <row r="214" spans="2:9" ht="12.75">
      <c r="B214" s="563">
        <v>1539</v>
      </c>
      <c r="C214" s="291" t="s">
        <v>161</v>
      </c>
      <c r="D214" s="298">
        <v>0</v>
      </c>
      <c r="E214" s="32">
        <v>0</v>
      </c>
      <c r="F214" s="32">
        <v>0</v>
      </c>
      <c r="G214" s="193">
        <f>IF(E214&gt;=F214,E214-F214,0)</f>
        <v>0</v>
      </c>
      <c r="H214" s="193">
        <f>IF(F214&gt;=E214,F214-E214,0)</f>
        <v>0</v>
      </c>
      <c r="I214" s="564">
        <f t="shared" si="26"/>
        <v>0</v>
      </c>
    </row>
    <row r="215" spans="2:9" ht="12.75">
      <c r="B215" s="563"/>
      <c r="C215" s="291"/>
      <c r="D215" s="298"/>
      <c r="I215" s="564"/>
    </row>
    <row r="216" spans="2:9" ht="12.75">
      <c r="B216" s="563">
        <v>154</v>
      </c>
      <c r="C216" s="290" t="s">
        <v>162</v>
      </c>
      <c r="D216" s="299">
        <f>SUM(D217:D226)</f>
        <v>0</v>
      </c>
      <c r="E216" s="299">
        <f>SUM(E217:E226)</f>
        <v>0</v>
      </c>
      <c r="F216" s="299">
        <f>SUM(F217:F226)</f>
        <v>0</v>
      </c>
      <c r="G216" s="193">
        <f aca="true" t="shared" si="27" ref="G216:G221">IF(E216&gt;=F216,E216-F216,0)</f>
        <v>0</v>
      </c>
      <c r="H216" s="193">
        <f aca="true" t="shared" si="28" ref="H216:H221">IF(F216&gt;=E216,F216-E216,0)</f>
        <v>0</v>
      </c>
      <c r="I216" s="564">
        <f t="shared" si="26"/>
        <v>0</v>
      </c>
    </row>
    <row r="217" spans="2:9" ht="12.75">
      <c r="B217" s="563">
        <v>1541</v>
      </c>
      <c r="C217" s="291" t="s">
        <v>163</v>
      </c>
      <c r="D217" s="298">
        <v>0</v>
      </c>
      <c r="E217" s="32">
        <v>0</v>
      </c>
      <c r="F217" s="32">
        <v>0</v>
      </c>
      <c r="G217" s="193">
        <f t="shared" si="27"/>
        <v>0</v>
      </c>
      <c r="H217" s="193">
        <f t="shared" si="28"/>
        <v>0</v>
      </c>
      <c r="I217" s="564">
        <f t="shared" si="26"/>
        <v>0</v>
      </c>
    </row>
    <row r="218" spans="2:9" ht="12.75">
      <c r="B218" s="563">
        <v>1542</v>
      </c>
      <c r="C218" s="291" t="s">
        <v>711</v>
      </c>
      <c r="D218" s="298">
        <v>0</v>
      </c>
      <c r="E218" s="32">
        <v>0</v>
      </c>
      <c r="F218" s="32">
        <v>0</v>
      </c>
      <c r="G218" s="193">
        <f t="shared" si="27"/>
        <v>0</v>
      </c>
      <c r="H218" s="193">
        <f t="shared" si="28"/>
        <v>0</v>
      </c>
      <c r="I218" s="564">
        <f t="shared" si="26"/>
        <v>0</v>
      </c>
    </row>
    <row r="219" spans="2:9" ht="12.75">
      <c r="B219" s="563">
        <v>1543</v>
      </c>
      <c r="C219" s="291" t="s">
        <v>164</v>
      </c>
      <c r="D219" s="298">
        <v>0</v>
      </c>
      <c r="E219" s="32">
        <v>0</v>
      </c>
      <c r="F219" s="32">
        <v>0</v>
      </c>
      <c r="G219" s="193">
        <f t="shared" si="27"/>
        <v>0</v>
      </c>
      <c r="H219" s="193">
        <f t="shared" si="28"/>
        <v>0</v>
      </c>
      <c r="I219" s="564">
        <f t="shared" si="26"/>
        <v>0</v>
      </c>
    </row>
    <row r="220" spans="2:9" ht="12.75">
      <c r="B220" s="563">
        <v>1544</v>
      </c>
      <c r="C220" s="291" t="s">
        <v>270</v>
      </c>
      <c r="D220" s="298">
        <v>0</v>
      </c>
      <c r="E220" s="32">
        <v>0</v>
      </c>
      <c r="F220" s="32">
        <v>0</v>
      </c>
      <c r="G220" s="193">
        <f t="shared" si="27"/>
        <v>0</v>
      </c>
      <c r="H220" s="193">
        <f t="shared" si="28"/>
        <v>0</v>
      </c>
      <c r="I220" s="564">
        <f t="shared" si="26"/>
        <v>0</v>
      </c>
    </row>
    <row r="221" spans="2:9" ht="12.75">
      <c r="B221" s="563">
        <v>1545</v>
      </c>
      <c r="C221" s="291" t="s">
        <v>271</v>
      </c>
      <c r="D221" s="298">
        <v>0</v>
      </c>
      <c r="E221" s="32">
        <v>0</v>
      </c>
      <c r="F221" s="32">
        <v>0</v>
      </c>
      <c r="G221" s="193">
        <f t="shared" si="27"/>
        <v>0</v>
      </c>
      <c r="H221" s="193">
        <f t="shared" si="28"/>
        <v>0</v>
      </c>
      <c r="I221" s="564">
        <f t="shared" si="26"/>
        <v>0</v>
      </c>
    </row>
    <row r="222" spans="2:9" ht="12.75">
      <c r="B222" s="563">
        <v>1546</v>
      </c>
      <c r="C222" s="291" t="s">
        <v>272</v>
      </c>
      <c r="D222" s="298">
        <v>0</v>
      </c>
      <c r="E222" s="32">
        <v>0</v>
      </c>
      <c r="F222" s="32">
        <v>0</v>
      </c>
      <c r="G222" s="193">
        <f>IF(E222&gt;=F222,E222-F222,0)</f>
        <v>0</v>
      </c>
      <c r="H222" s="193">
        <f>IF(F222&gt;=E222,F222-E222,0)</f>
        <v>0</v>
      </c>
      <c r="I222" s="564">
        <f t="shared" si="26"/>
        <v>0</v>
      </c>
    </row>
    <row r="223" spans="2:9" ht="12.75">
      <c r="B223" s="563">
        <v>1547</v>
      </c>
      <c r="C223" s="291" t="s">
        <v>165</v>
      </c>
      <c r="D223" s="298">
        <v>0</v>
      </c>
      <c r="E223" s="32">
        <v>0</v>
      </c>
      <c r="F223" s="32">
        <v>0</v>
      </c>
      <c r="G223" s="193">
        <f>IF(E223&gt;=F223,E223-F223,0)</f>
        <v>0</v>
      </c>
      <c r="H223" s="193">
        <f>IF(F223&gt;=E223,F223-E223,0)</f>
        <v>0</v>
      </c>
      <c r="I223" s="564">
        <f t="shared" si="26"/>
        <v>0</v>
      </c>
    </row>
    <row r="224" spans="2:9" ht="12.75">
      <c r="B224" s="563">
        <v>1548</v>
      </c>
      <c r="C224" s="291" t="s">
        <v>166</v>
      </c>
      <c r="D224" s="298">
        <v>0</v>
      </c>
      <c r="E224" s="32">
        <v>0</v>
      </c>
      <c r="F224" s="32">
        <v>0</v>
      </c>
      <c r="G224" s="193">
        <f>IF(E224&gt;=F224,E224-F224,0)</f>
        <v>0</v>
      </c>
      <c r="H224" s="193">
        <f>IF(F224&gt;=E224,F224-E224,0)</f>
        <v>0</v>
      </c>
      <c r="I224" s="564">
        <f t="shared" si="26"/>
        <v>0</v>
      </c>
    </row>
    <row r="225" spans="2:9" ht="12.75">
      <c r="B225" s="563">
        <v>1549</v>
      </c>
      <c r="C225" s="291" t="s">
        <v>167</v>
      </c>
      <c r="D225" s="298">
        <v>0</v>
      </c>
      <c r="E225" s="32">
        <v>0</v>
      </c>
      <c r="F225" s="32">
        <v>0</v>
      </c>
      <c r="G225" s="193">
        <f>IF(E225&gt;=F225,E225-F225,0)</f>
        <v>0</v>
      </c>
      <c r="H225" s="193">
        <f>IF(F225&gt;=E225,F225-E225,0)</f>
        <v>0</v>
      </c>
      <c r="I225" s="564">
        <f t="shared" si="26"/>
        <v>0</v>
      </c>
    </row>
    <row r="226" spans="2:9" ht="12.75">
      <c r="B226" s="563">
        <v>15410</v>
      </c>
      <c r="C226" s="291" t="s">
        <v>168</v>
      </c>
      <c r="D226" s="298">
        <v>0</v>
      </c>
      <c r="E226" s="32">
        <v>0</v>
      </c>
      <c r="F226" s="32">
        <v>0</v>
      </c>
      <c r="G226" s="193">
        <f>IF(E226&gt;=F226,E226-F226,0)</f>
        <v>0</v>
      </c>
      <c r="H226" s="193">
        <f>IF(F226&gt;=E226,F226-E226,0)</f>
        <v>0</v>
      </c>
      <c r="I226" s="564">
        <f t="shared" si="26"/>
        <v>0</v>
      </c>
    </row>
    <row r="227" spans="2:9" ht="12.75">
      <c r="B227" s="563"/>
      <c r="C227" s="291"/>
      <c r="D227" s="298"/>
      <c r="I227" s="564"/>
    </row>
    <row r="228" spans="2:9" ht="12.75">
      <c r="B228" s="563">
        <v>155</v>
      </c>
      <c r="C228" s="290" t="s">
        <v>169</v>
      </c>
      <c r="D228" s="299">
        <f>SUM(D229:D230)</f>
        <v>0</v>
      </c>
      <c r="E228" s="299">
        <f>SUM(E229:E230)</f>
        <v>10000</v>
      </c>
      <c r="F228" s="299">
        <f>SUM(F229:F230)</f>
        <v>0</v>
      </c>
      <c r="G228" s="193">
        <f>IF(E228&gt;=F228,E228-F228,0)</f>
        <v>10000</v>
      </c>
      <c r="H228" s="193">
        <f>IF(F228&gt;=E228,F228-E228,0)</f>
        <v>0</v>
      </c>
      <c r="I228" s="564">
        <f t="shared" si="26"/>
        <v>10000</v>
      </c>
    </row>
    <row r="229" spans="2:9" ht="12.75">
      <c r="B229" s="563">
        <v>1551</v>
      </c>
      <c r="C229" s="291" t="s">
        <v>170</v>
      </c>
      <c r="D229" s="298">
        <v>0</v>
      </c>
      <c r="E229" s="32">
        <v>10000</v>
      </c>
      <c r="F229" s="32">
        <v>0</v>
      </c>
      <c r="G229" s="193">
        <f>IF(E229&gt;=F229,E229-F229,0)</f>
        <v>10000</v>
      </c>
      <c r="H229" s="193">
        <f>IF(F229&gt;=E229,F229-E229,0)</f>
        <v>0</v>
      </c>
      <c r="I229" s="564">
        <f t="shared" si="26"/>
        <v>10000</v>
      </c>
    </row>
    <row r="230" spans="2:9" ht="12.75">
      <c r="B230" s="563">
        <v>1552</v>
      </c>
      <c r="C230" s="291" t="s">
        <v>171</v>
      </c>
      <c r="D230" s="298">
        <v>0</v>
      </c>
      <c r="E230" s="32">
        <v>0</v>
      </c>
      <c r="F230" s="32">
        <v>0</v>
      </c>
      <c r="G230" s="193">
        <f>IF(E230&gt;=F230,E230-F230,0)</f>
        <v>0</v>
      </c>
      <c r="H230" s="193">
        <f>IF(F230&gt;=E230,F230-E230,0)</f>
        <v>0</v>
      </c>
      <c r="I230" s="564">
        <f t="shared" si="26"/>
        <v>0</v>
      </c>
    </row>
    <row r="231" spans="2:9" ht="12.75">
      <c r="B231" s="563"/>
      <c r="C231" s="291"/>
      <c r="D231" s="298"/>
      <c r="I231" s="564"/>
    </row>
    <row r="232" spans="2:9" ht="15">
      <c r="B232" s="563">
        <v>2</v>
      </c>
      <c r="C232" s="292" t="s">
        <v>444</v>
      </c>
      <c r="D232" s="300">
        <f>D234+D323+D346+D358</f>
        <v>0</v>
      </c>
      <c r="E232" s="300">
        <f>E234+E323+E346+E358</f>
        <v>64480</v>
      </c>
      <c r="F232" s="300">
        <f>F234+F323+F346+F358+F372</f>
        <v>153700</v>
      </c>
      <c r="G232" s="193">
        <f>IF(E232&gt;=F232,E232-F232,0)</f>
        <v>0</v>
      </c>
      <c r="H232" s="193">
        <f>IF(F232&gt;=E232,F232-E232,0)</f>
        <v>89220</v>
      </c>
      <c r="I232" s="564">
        <f t="shared" si="26"/>
        <v>-89220</v>
      </c>
    </row>
    <row r="233" spans="2:9" ht="15">
      <c r="B233" s="563"/>
      <c r="C233" s="292"/>
      <c r="D233" s="298"/>
      <c r="I233" s="564"/>
    </row>
    <row r="234" spans="2:9" ht="12.75">
      <c r="B234" s="563">
        <v>21</v>
      </c>
      <c r="C234" s="289" t="s">
        <v>1052</v>
      </c>
      <c r="D234" s="298">
        <f>D236+D241+D247+D258+D265+D274+D287+D292+D298+D313</f>
        <v>0</v>
      </c>
      <c r="E234" s="298">
        <f>E236+E241+E247+E258+E265+E274+E287+E292+E298+E313</f>
        <v>6600</v>
      </c>
      <c r="F234" s="298">
        <f>F236+F241+F247+F258+F265+F274+F287+F292+F298+F313</f>
        <v>27000</v>
      </c>
      <c r="G234" s="193">
        <f>IF(E234&gt;=F234,E234-F234,0)</f>
        <v>0</v>
      </c>
      <c r="H234" s="193">
        <f>IF(F234&gt;=E234,F234-E234,0)</f>
        <v>20400</v>
      </c>
      <c r="I234" s="564">
        <f t="shared" si="26"/>
        <v>-20400</v>
      </c>
    </row>
    <row r="235" spans="2:9" ht="12.75">
      <c r="B235" s="563"/>
      <c r="C235" s="289"/>
      <c r="D235" s="298"/>
      <c r="I235" s="564"/>
    </row>
    <row r="236" spans="2:9" ht="12.75">
      <c r="B236" s="563">
        <v>211</v>
      </c>
      <c r="C236" s="290" t="s">
        <v>430</v>
      </c>
      <c r="D236" s="299">
        <f>SUM(D237:D239)</f>
        <v>0</v>
      </c>
      <c r="E236" s="299">
        <f>SUM(E237:E239)</f>
        <v>600</v>
      </c>
      <c r="F236" s="299">
        <f>SUM(F237:F239)</f>
        <v>3000</v>
      </c>
      <c r="G236" s="193">
        <f>IF(E236&gt;=F236,E236-F236,0)</f>
        <v>0</v>
      </c>
      <c r="H236" s="193">
        <f>IF(F236&gt;=E236,F236-E236,0)</f>
        <v>2400</v>
      </c>
      <c r="I236" s="564">
        <f t="shared" si="26"/>
        <v>-2400</v>
      </c>
    </row>
    <row r="237" spans="2:9" ht="12.75">
      <c r="B237" s="563">
        <v>2111</v>
      </c>
      <c r="C237" s="291" t="s">
        <v>174</v>
      </c>
      <c r="D237" s="298">
        <v>0</v>
      </c>
      <c r="E237" s="32">
        <v>600</v>
      </c>
      <c r="F237" s="32">
        <v>3000</v>
      </c>
      <c r="G237" s="193">
        <f>IF(E237&gt;=F237,E237-F237,0)</f>
        <v>0</v>
      </c>
      <c r="H237" s="193">
        <f>IF(F237&gt;=E237,F237-E237,0)</f>
        <v>2400</v>
      </c>
      <c r="I237" s="564">
        <f t="shared" si="26"/>
        <v>-2400</v>
      </c>
    </row>
    <row r="238" spans="2:9" ht="12.75">
      <c r="B238" s="563">
        <v>2112</v>
      </c>
      <c r="C238" s="291" t="s">
        <v>273</v>
      </c>
      <c r="D238" s="298">
        <v>0</v>
      </c>
      <c r="E238" s="32">
        <v>0</v>
      </c>
      <c r="F238" s="32">
        <v>0</v>
      </c>
      <c r="G238" s="193">
        <f>IF(E238&gt;=F238,E238-F238,0)</f>
        <v>0</v>
      </c>
      <c r="H238" s="193">
        <f>IF(F238&gt;=E238,F238-E238,0)</f>
        <v>0</v>
      </c>
      <c r="I238" s="564">
        <f t="shared" si="26"/>
        <v>0</v>
      </c>
    </row>
    <row r="239" spans="2:9" ht="12.75">
      <c r="B239" s="563">
        <v>2113</v>
      </c>
      <c r="C239" s="291" t="s">
        <v>274</v>
      </c>
      <c r="D239" s="298">
        <v>0</v>
      </c>
      <c r="E239" s="32">
        <v>0</v>
      </c>
      <c r="F239" s="32">
        <v>0</v>
      </c>
      <c r="G239" s="193">
        <f>IF(E239&gt;=F239,E239-F239,0)</f>
        <v>0</v>
      </c>
      <c r="H239" s="193">
        <f>IF(F239&gt;=E239,F239-E239,0)</f>
        <v>0</v>
      </c>
      <c r="I239" s="564">
        <f t="shared" si="26"/>
        <v>0</v>
      </c>
    </row>
    <row r="240" spans="2:9" ht="12.75">
      <c r="B240" s="563"/>
      <c r="C240" s="291"/>
      <c r="D240" s="298"/>
      <c r="I240" s="564"/>
    </row>
    <row r="241" spans="2:9" ht="12.75">
      <c r="B241" s="563">
        <v>212</v>
      </c>
      <c r="C241" s="290" t="s">
        <v>429</v>
      </c>
      <c r="D241" s="299">
        <f>SUM(D242:D245)</f>
        <v>0</v>
      </c>
      <c r="E241" s="299">
        <f>SUM(E242:E245)</f>
        <v>6000</v>
      </c>
      <c r="F241" s="299">
        <f>SUM(F242:F245)</f>
        <v>24000</v>
      </c>
      <c r="G241" s="193">
        <f>IF(E241&gt;=F241,E241-F241,0)</f>
        <v>0</v>
      </c>
      <c r="H241" s="193">
        <f>IF(F241&gt;=E241,F241-E241,0)</f>
        <v>18000</v>
      </c>
      <c r="I241" s="564">
        <f t="shared" si="26"/>
        <v>-18000</v>
      </c>
    </row>
    <row r="242" spans="2:9" ht="12.75">
      <c r="B242" s="563">
        <v>2121</v>
      </c>
      <c r="C242" s="291" t="s">
        <v>175</v>
      </c>
      <c r="D242" s="298">
        <v>0</v>
      </c>
      <c r="E242" s="32">
        <v>0</v>
      </c>
      <c r="F242" s="32">
        <v>0</v>
      </c>
      <c r="G242" s="193">
        <f>IF(E242&gt;=F242,E242-F242,0)</f>
        <v>0</v>
      </c>
      <c r="H242" s="193">
        <f>IF(F242&gt;=E242,F242-E242,0)</f>
        <v>0</v>
      </c>
      <c r="I242" s="564">
        <f t="shared" si="26"/>
        <v>0</v>
      </c>
    </row>
    <row r="243" spans="2:9" ht="12.75">
      <c r="B243" s="563">
        <v>2122</v>
      </c>
      <c r="C243" s="291" t="s">
        <v>376</v>
      </c>
      <c r="D243" s="298">
        <v>0</v>
      </c>
      <c r="E243" s="32">
        <v>0</v>
      </c>
      <c r="F243" s="32">
        <v>0</v>
      </c>
      <c r="G243" s="193">
        <f>IF(E243&gt;=F243,E243-F243,0)</f>
        <v>0</v>
      </c>
      <c r="H243" s="193">
        <f>IF(F243&gt;=E243,F243-E243,0)</f>
        <v>0</v>
      </c>
      <c r="I243" s="564">
        <f t="shared" si="26"/>
        <v>0</v>
      </c>
    </row>
    <row r="244" spans="2:9" ht="12.75">
      <c r="B244" s="563">
        <v>2123</v>
      </c>
      <c r="C244" s="291" t="s">
        <v>176</v>
      </c>
      <c r="D244" s="298">
        <v>0</v>
      </c>
      <c r="E244" s="32">
        <v>0</v>
      </c>
      <c r="F244" s="32">
        <v>0</v>
      </c>
      <c r="G244" s="193">
        <f>IF(E244&gt;=F244,E244-F244,0)</f>
        <v>0</v>
      </c>
      <c r="H244" s="193">
        <f>IF(F244&gt;=E244,F244-E244,0)</f>
        <v>0</v>
      </c>
      <c r="I244" s="564">
        <f t="shared" si="26"/>
        <v>0</v>
      </c>
    </row>
    <row r="245" spans="2:9" ht="12.75">
      <c r="B245" s="563">
        <v>2124</v>
      </c>
      <c r="C245" s="291" t="s">
        <v>177</v>
      </c>
      <c r="D245" s="298">
        <v>0</v>
      </c>
      <c r="E245" s="32">
        <v>6000</v>
      </c>
      <c r="F245" s="32">
        <v>24000</v>
      </c>
      <c r="G245" s="193">
        <f>IF(E245&gt;=F245,E245-F245,0)</f>
        <v>0</v>
      </c>
      <c r="H245" s="193">
        <f>IF(F245&gt;=E245,F245-E245,0)</f>
        <v>18000</v>
      </c>
      <c r="I245" s="564">
        <f t="shared" si="26"/>
        <v>-18000</v>
      </c>
    </row>
    <row r="246" spans="2:9" ht="12.75">
      <c r="B246" s="563"/>
      <c r="C246" s="291"/>
      <c r="D246" s="298"/>
      <c r="I246" s="564"/>
    </row>
    <row r="247" spans="2:9" ht="12.75">
      <c r="B247" s="563">
        <v>213</v>
      </c>
      <c r="C247" s="290" t="s">
        <v>1056</v>
      </c>
      <c r="D247" s="299">
        <f>SUM(D248:D256)</f>
        <v>0</v>
      </c>
      <c r="E247" s="299">
        <f>SUM(E248:E256)</f>
        <v>0</v>
      </c>
      <c r="F247" s="299">
        <f>SUM(F248:F256)</f>
        <v>0</v>
      </c>
      <c r="G247" s="193">
        <f aca="true" t="shared" si="29" ref="G247:G256">IF(E247&gt;=F247,E247-F247,0)</f>
        <v>0</v>
      </c>
      <c r="H247" s="193">
        <f aca="true" t="shared" si="30" ref="H247:H256">IF(F247&gt;=E247,F247-E247,0)</f>
        <v>0</v>
      </c>
      <c r="I247" s="564">
        <f t="shared" si="26"/>
        <v>0</v>
      </c>
    </row>
    <row r="248" spans="2:9" ht="12.75">
      <c r="B248" s="563">
        <v>2131</v>
      </c>
      <c r="C248" s="291" t="s">
        <v>178</v>
      </c>
      <c r="D248" s="298">
        <v>0</v>
      </c>
      <c r="E248" s="32">
        <v>0</v>
      </c>
      <c r="F248" s="32">
        <v>0</v>
      </c>
      <c r="G248" s="193">
        <f t="shared" si="29"/>
        <v>0</v>
      </c>
      <c r="H248" s="193">
        <f t="shared" si="30"/>
        <v>0</v>
      </c>
      <c r="I248" s="564">
        <f t="shared" si="26"/>
        <v>0</v>
      </c>
    </row>
    <row r="249" spans="2:9" ht="12.75">
      <c r="B249" s="563">
        <v>2132</v>
      </c>
      <c r="C249" s="291" t="s">
        <v>179</v>
      </c>
      <c r="D249" s="298">
        <v>0</v>
      </c>
      <c r="E249" s="32">
        <v>0</v>
      </c>
      <c r="F249" s="32">
        <v>0</v>
      </c>
      <c r="G249" s="193">
        <f t="shared" si="29"/>
        <v>0</v>
      </c>
      <c r="H249" s="193">
        <f t="shared" si="30"/>
        <v>0</v>
      </c>
      <c r="I249" s="564">
        <f t="shared" si="26"/>
        <v>0</v>
      </c>
    </row>
    <row r="250" spans="2:9" ht="12.75">
      <c r="B250" s="563">
        <v>2133</v>
      </c>
      <c r="C250" s="291" t="s">
        <v>181</v>
      </c>
      <c r="D250" s="298">
        <v>0</v>
      </c>
      <c r="E250" s="32">
        <v>0</v>
      </c>
      <c r="F250" s="32">
        <v>0</v>
      </c>
      <c r="G250" s="193">
        <f t="shared" si="29"/>
        <v>0</v>
      </c>
      <c r="H250" s="193">
        <f t="shared" si="30"/>
        <v>0</v>
      </c>
      <c r="I250" s="564">
        <f t="shared" si="26"/>
        <v>0</v>
      </c>
    </row>
    <row r="251" spans="2:9" ht="12.75">
      <c r="B251" s="563">
        <v>2134</v>
      </c>
      <c r="C251" s="291" t="s">
        <v>180</v>
      </c>
      <c r="D251" s="298">
        <v>0</v>
      </c>
      <c r="E251" s="32">
        <v>0</v>
      </c>
      <c r="F251" s="32">
        <v>0</v>
      </c>
      <c r="G251" s="193">
        <f t="shared" si="29"/>
        <v>0</v>
      </c>
      <c r="H251" s="193">
        <f t="shared" si="30"/>
        <v>0</v>
      </c>
      <c r="I251" s="564">
        <f t="shared" si="26"/>
        <v>0</v>
      </c>
    </row>
    <row r="252" spans="2:9" ht="12.75">
      <c r="B252" s="563">
        <v>2135</v>
      </c>
      <c r="C252" s="291" t="s">
        <v>716</v>
      </c>
      <c r="D252" s="298">
        <v>0</v>
      </c>
      <c r="E252" s="32">
        <v>0</v>
      </c>
      <c r="F252" s="32">
        <v>0</v>
      </c>
      <c r="G252" s="193">
        <f t="shared" si="29"/>
        <v>0</v>
      </c>
      <c r="H252" s="193">
        <f t="shared" si="30"/>
        <v>0</v>
      </c>
      <c r="I252" s="564">
        <f t="shared" si="26"/>
        <v>0</v>
      </c>
    </row>
    <row r="253" spans="2:9" ht="12.75">
      <c r="B253" s="563">
        <v>2136</v>
      </c>
      <c r="C253" s="291" t="s">
        <v>200</v>
      </c>
      <c r="D253" s="298">
        <v>0</v>
      </c>
      <c r="E253" s="32">
        <v>0</v>
      </c>
      <c r="F253" s="32">
        <v>0</v>
      </c>
      <c r="G253" s="193">
        <f t="shared" si="29"/>
        <v>0</v>
      </c>
      <c r="H253" s="193">
        <f t="shared" si="30"/>
        <v>0</v>
      </c>
      <c r="I253" s="564">
        <f t="shared" si="26"/>
        <v>0</v>
      </c>
    </row>
    <row r="254" spans="2:9" ht="12.75">
      <c r="B254" s="563">
        <v>2137</v>
      </c>
      <c r="C254" s="291" t="s">
        <v>182</v>
      </c>
      <c r="D254" s="298">
        <v>0</v>
      </c>
      <c r="E254" s="32">
        <v>0</v>
      </c>
      <c r="F254" s="32">
        <v>0</v>
      </c>
      <c r="G254" s="193">
        <f t="shared" si="29"/>
        <v>0</v>
      </c>
      <c r="H254" s="193">
        <f t="shared" si="30"/>
        <v>0</v>
      </c>
      <c r="I254" s="564">
        <f t="shared" si="26"/>
        <v>0</v>
      </c>
    </row>
    <row r="255" spans="2:9" ht="12.75">
      <c r="B255" s="563">
        <v>2138</v>
      </c>
      <c r="C255" s="291" t="s">
        <v>275</v>
      </c>
      <c r="D255" s="298">
        <v>0</v>
      </c>
      <c r="E255" s="32">
        <v>0</v>
      </c>
      <c r="F255" s="32">
        <v>0</v>
      </c>
      <c r="G255" s="193">
        <f t="shared" si="29"/>
        <v>0</v>
      </c>
      <c r="H255" s="193">
        <f t="shared" si="30"/>
        <v>0</v>
      </c>
      <c r="I255" s="564">
        <f t="shared" si="26"/>
        <v>0</v>
      </c>
    </row>
    <row r="256" spans="2:9" ht="12.75">
      <c r="B256" s="563">
        <v>2139</v>
      </c>
      <c r="C256" s="291" t="s">
        <v>183</v>
      </c>
      <c r="D256" s="298">
        <v>0</v>
      </c>
      <c r="E256" s="32">
        <v>0</v>
      </c>
      <c r="F256" s="32">
        <v>0</v>
      </c>
      <c r="G256" s="193">
        <f t="shared" si="29"/>
        <v>0</v>
      </c>
      <c r="H256" s="193">
        <f t="shared" si="30"/>
        <v>0</v>
      </c>
      <c r="I256" s="564">
        <f t="shared" si="26"/>
        <v>0</v>
      </c>
    </row>
    <row r="257" spans="2:9" ht="12.75">
      <c r="B257" s="563"/>
      <c r="C257" s="291"/>
      <c r="D257" s="298"/>
      <c r="I257" s="564"/>
    </row>
    <row r="258" spans="2:9" ht="12.75">
      <c r="B258" s="563">
        <v>214</v>
      </c>
      <c r="C258" s="290" t="s">
        <v>390</v>
      </c>
      <c r="D258" s="299">
        <f>SUM(D259:D263)</f>
        <v>0</v>
      </c>
      <c r="E258" s="299">
        <f>SUM(E259:E263)</f>
        <v>0</v>
      </c>
      <c r="F258" s="299">
        <f>SUM(F259:F263)</f>
        <v>0</v>
      </c>
      <c r="G258" s="193">
        <f aca="true" t="shared" si="31" ref="G258:G263">IF(E258&gt;=F258,E258-F258,0)</f>
        <v>0</v>
      </c>
      <c r="H258" s="193">
        <f aca="true" t="shared" si="32" ref="H258:H263">IF(F258&gt;=E258,F258-E258,0)</f>
        <v>0</v>
      </c>
      <c r="I258" s="564">
        <f t="shared" si="26"/>
        <v>0</v>
      </c>
    </row>
    <row r="259" spans="2:9" ht="12.75">
      <c r="B259" s="563">
        <v>2141</v>
      </c>
      <c r="C259" s="291" t="s">
        <v>391</v>
      </c>
      <c r="D259" s="298">
        <v>0</v>
      </c>
      <c r="E259" s="32">
        <v>0</v>
      </c>
      <c r="F259" s="32">
        <v>0</v>
      </c>
      <c r="G259" s="193">
        <f t="shared" si="31"/>
        <v>0</v>
      </c>
      <c r="H259" s="193">
        <f t="shared" si="32"/>
        <v>0</v>
      </c>
      <c r="I259" s="564">
        <f t="shared" si="26"/>
        <v>0</v>
      </c>
    </row>
    <row r="260" spans="2:9" ht="12.75">
      <c r="B260" s="563">
        <v>2142</v>
      </c>
      <c r="C260" s="291" t="s">
        <v>392</v>
      </c>
      <c r="D260" s="298">
        <v>0</v>
      </c>
      <c r="E260" s="32">
        <v>0</v>
      </c>
      <c r="F260" s="32">
        <v>0</v>
      </c>
      <c r="G260" s="193">
        <f t="shared" si="31"/>
        <v>0</v>
      </c>
      <c r="H260" s="193">
        <f t="shared" si="32"/>
        <v>0</v>
      </c>
      <c r="I260" s="564">
        <f t="shared" si="26"/>
        <v>0</v>
      </c>
    </row>
    <row r="261" spans="2:9" ht="12.75">
      <c r="B261" s="563">
        <v>2143</v>
      </c>
      <c r="C261" s="291" t="s">
        <v>393</v>
      </c>
      <c r="D261" s="298">
        <v>0</v>
      </c>
      <c r="E261" s="32">
        <v>0</v>
      </c>
      <c r="F261" s="32">
        <v>0</v>
      </c>
      <c r="G261" s="193">
        <f t="shared" si="31"/>
        <v>0</v>
      </c>
      <c r="H261" s="193">
        <f t="shared" si="32"/>
        <v>0</v>
      </c>
      <c r="I261" s="564">
        <f t="shared" si="26"/>
        <v>0</v>
      </c>
    </row>
    <row r="262" spans="2:9" ht="12.75">
      <c r="B262" s="563">
        <v>2144</v>
      </c>
      <c r="C262" s="291" t="s">
        <v>283</v>
      </c>
      <c r="D262" s="298">
        <v>0</v>
      </c>
      <c r="E262" s="32">
        <v>0</v>
      </c>
      <c r="F262" s="32">
        <v>0</v>
      </c>
      <c r="G262" s="193">
        <f t="shared" si="31"/>
        <v>0</v>
      </c>
      <c r="H262" s="193">
        <f t="shared" si="32"/>
        <v>0</v>
      </c>
      <c r="I262" s="564">
        <f t="shared" si="26"/>
        <v>0</v>
      </c>
    </row>
    <row r="263" spans="2:9" ht="12.75">
      <c r="B263" s="563">
        <v>2145</v>
      </c>
      <c r="C263" s="291" t="s">
        <v>400</v>
      </c>
      <c r="D263" s="298">
        <v>0</v>
      </c>
      <c r="E263" s="32">
        <v>0</v>
      </c>
      <c r="F263" s="32">
        <v>0</v>
      </c>
      <c r="G263" s="193">
        <f t="shared" si="31"/>
        <v>0</v>
      </c>
      <c r="H263" s="193">
        <f t="shared" si="32"/>
        <v>0</v>
      </c>
      <c r="I263" s="564">
        <f t="shared" si="26"/>
        <v>0</v>
      </c>
    </row>
    <row r="264" spans="2:9" ht="12.75">
      <c r="B264" s="563"/>
      <c r="C264" s="291"/>
      <c r="D264" s="298"/>
      <c r="I264" s="564"/>
    </row>
    <row r="265" spans="2:9" ht="12.75">
      <c r="B265" s="563">
        <v>215</v>
      </c>
      <c r="C265" s="290" t="s">
        <v>1053</v>
      </c>
      <c r="D265" s="299">
        <f>SUM(D266:D272)</f>
        <v>0</v>
      </c>
      <c r="E265" s="299">
        <f>SUM(E266:E272)</f>
        <v>0</v>
      </c>
      <c r="F265" s="299">
        <f>SUM(F266:F272)</f>
        <v>0</v>
      </c>
      <c r="G265" s="193">
        <f aca="true" t="shared" si="33" ref="G265:G272">IF(E265&gt;=F265,E265-F265,0)</f>
        <v>0</v>
      </c>
      <c r="H265" s="193">
        <f aca="true" t="shared" si="34" ref="H265:H272">IF(F265&gt;=E265,F265-E265,0)</f>
        <v>0</v>
      </c>
      <c r="I265" s="564">
        <f t="shared" si="26"/>
        <v>0</v>
      </c>
    </row>
    <row r="266" spans="2:9" ht="12.75">
      <c r="B266" s="563">
        <v>2151</v>
      </c>
      <c r="C266" s="291" t="s">
        <v>551</v>
      </c>
      <c r="D266" s="298">
        <v>0</v>
      </c>
      <c r="E266" s="32">
        <v>0</v>
      </c>
      <c r="F266" s="32">
        <v>0</v>
      </c>
      <c r="G266" s="193">
        <f t="shared" si="33"/>
        <v>0</v>
      </c>
      <c r="H266" s="193">
        <f t="shared" si="34"/>
        <v>0</v>
      </c>
      <c r="I266" s="564">
        <f t="shared" si="26"/>
        <v>0</v>
      </c>
    </row>
    <row r="267" spans="2:9" ht="12.75">
      <c r="B267" s="563">
        <v>2152</v>
      </c>
      <c r="C267" s="291" t="s">
        <v>552</v>
      </c>
      <c r="D267" s="298">
        <v>0</v>
      </c>
      <c r="E267" s="32">
        <v>0</v>
      </c>
      <c r="F267" s="32">
        <v>0</v>
      </c>
      <c r="G267" s="193">
        <f t="shared" si="33"/>
        <v>0</v>
      </c>
      <c r="H267" s="193">
        <f t="shared" si="34"/>
        <v>0</v>
      </c>
      <c r="I267" s="564">
        <f t="shared" si="26"/>
        <v>0</v>
      </c>
    </row>
    <row r="268" spans="2:9" ht="12.75">
      <c r="B268" s="563">
        <v>2153</v>
      </c>
      <c r="C268" s="291" t="s">
        <v>553</v>
      </c>
      <c r="D268" s="298">
        <v>0</v>
      </c>
      <c r="E268" s="32">
        <v>0</v>
      </c>
      <c r="F268" s="32">
        <v>0</v>
      </c>
      <c r="G268" s="193">
        <f t="shared" si="33"/>
        <v>0</v>
      </c>
      <c r="H268" s="193">
        <f t="shared" si="34"/>
        <v>0</v>
      </c>
      <c r="I268" s="564">
        <f t="shared" si="26"/>
        <v>0</v>
      </c>
    </row>
    <row r="269" spans="2:9" ht="12.75">
      <c r="B269" s="563">
        <v>2154</v>
      </c>
      <c r="C269" s="291" t="s">
        <v>554</v>
      </c>
      <c r="D269" s="298">
        <v>0</v>
      </c>
      <c r="E269" s="32">
        <v>0</v>
      </c>
      <c r="F269" s="32">
        <v>0</v>
      </c>
      <c r="G269" s="193">
        <f t="shared" si="33"/>
        <v>0</v>
      </c>
      <c r="H269" s="193">
        <f t="shared" si="34"/>
        <v>0</v>
      </c>
      <c r="I269" s="564">
        <f t="shared" si="26"/>
        <v>0</v>
      </c>
    </row>
    <row r="270" spans="2:9" ht="12.75">
      <c r="B270" s="563">
        <v>2155</v>
      </c>
      <c r="C270" s="291" t="s">
        <v>555</v>
      </c>
      <c r="D270" s="298">
        <v>0</v>
      </c>
      <c r="E270" s="32">
        <v>0</v>
      </c>
      <c r="F270" s="32">
        <v>0</v>
      </c>
      <c r="G270" s="193">
        <f t="shared" si="33"/>
        <v>0</v>
      </c>
      <c r="H270" s="193">
        <f t="shared" si="34"/>
        <v>0</v>
      </c>
      <c r="I270" s="564">
        <f t="shared" si="26"/>
        <v>0</v>
      </c>
    </row>
    <row r="271" spans="2:9" ht="12.75">
      <c r="B271" s="563">
        <v>2156</v>
      </c>
      <c r="C271" s="291" t="s">
        <v>556</v>
      </c>
      <c r="D271" s="298">
        <v>0</v>
      </c>
      <c r="E271" s="32">
        <v>0</v>
      </c>
      <c r="F271" s="32">
        <v>0</v>
      </c>
      <c r="G271" s="193">
        <f t="shared" si="33"/>
        <v>0</v>
      </c>
      <c r="H271" s="193">
        <f t="shared" si="34"/>
        <v>0</v>
      </c>
      <c r="I271" s="564">
        <f t="shared" si="26"/>
        <v>0</v>
      </c>
    </row>
    <row r="272" spans="2:9" ht="12.75">
      <c r="B272" s="563">
        <v>2157</v>
      </c>
      <c r="C272" s="291" t="s">
        <v>557</v>
      </c>
      <c r="D272" s="298">
        <v>0</v>
      </c>
      <c r="E272" s="32">
        <v>0</v>
      </c>
      <c r="F272" s="32">
        <v>0</v>
      </c>
      <c r="G272" s="193">
        <f t="shared" si="33"/>
        <v>0</v>
      </c>
      <c r="H272" s="193">
        <f t="shared" si="34"/>
        <v>0</v>
      </c>
      <c r="I272" s="564">
        <f t="shared" si="26"/>
        <v>0</v>
      </c>
    </row>
    <row r="273" spans="2:9" ht="12.75">
      <c r="B273" s="563"/>
      <c r="C273" s="291"/>
      <c r="D273" s="298"/>
      <c r="I273" s="564"/>
    </row>
    <row r="274" spans="2:9" ht="12.75">
      <c r="B274" s="563">
        <v>216</v>
      </c>
      <c r="C274" s="290" t="s">
        <v>433</v>
      </c>
      <c r="D274" s="299">
        <f>D275+D286+D290</f>
        <v>0</v>
      </c>
      <c r="E274" s="299">
        <f>E275+E286+E290</f>
        <v>0</v>
      </c>
      <c r="F274" s="299">
        <f>F275+F286+F290</f>
        <v>0</v>
      </c>
      <c r="G274" s="193">
        <f aca="true" t="shared" si="35" ref="G274:G285">IF(E274&gt;=F274,E274-F274,0)</f>
        <v>0</v>
      </c>
      <c r="H274" s="193">
        <f aca="true" t="shared" si="36" ref="H274:H285">IF(F274&gt;=E274,F274-E274,0)</f>
        <v>0</v>
      </c>
      <c r="I274" s="564">
        <f t="shared" si="26"/>
        <v>0</v>
      </c>
    </row>
    <row r="275" spans="2:9" ht="12.75">
      <c r="B275" s="563">
        <v>2161</v>
      </c>
      <c r="C275" s="290" t="s">
        <v>276</v>
      </c>
      <c r="D275" s="297">
        <f>SUM(D276:D285)</f>
        <v>0</v>
      </c>
      <c r="E275" s="297">
        <f>SUM(E276:E285)</f>
        <v>0</v>
      </c>
      <c r="F275" s="297">
        <f>SUM(F276:F285)</f>
        <v>0</v>
      </c>
      <c r="G275" s="193">
        <f t="shared" si="35"/>
        <v>0</v>
      </c>
      <c r="H275" s="193">
        <f t="shared" si="36"/>
        <v>0</v>
      </c>
      <c r="I275" s="564">
        <f t="shared" si="26"/>
        <v>0</v>
      </c>
    </row>
    <row r="276" spans="2:9" ht="12.75">
      <c r="B276" s="563">
        <v>21611</v>
      </c>
      <c r="C276" s="291" t="s">
        <v>361</v>
      </c>
      <c r="D276" s="298">
        <v>0</v>
      </c>
      <c r="E276" s="32">
        <v>0</v>
      </c>
      <c r="F276" s="32">
        <v>0</v>
      </c>
      <c r="G276" s="193">
        <f t="shared" si="35"/>
        <v>0</v>
      </c>
      <c r="H276" s="193">
        <f t="shared" si="36"/>
        <v>0</v>
      </c>
      <c r="I276" s="564">
        <f aca="true" t="shared" si="37" ref="I276:I340">IF(D276&gt;0,D276+G276-H276,G276-H276)</f>
        <v>0</v>
      </c>
    </row>
    <row r="277" spans="2:9" ht="12.75">
      <c r="B277" s="563">
        <v>21612</v>
      </c>
      <c r="C277" s="291" t="s">
        <v>279</v>
      </c>
      <c r="D277" s="298">
        <v>0</v>
      </c>
      <c r="E277" s="32">
        <v>0</v>
      </c>
      <c r="F277" s="32">
        <v>0</v>
      </c>
      <c r="G277" s="193">
        <f t="shared" si="35"/>
        <v>0</v>
      </c>
      <c r="H277" s="193">
        <f t="shared" si="36"/>
        <v>0</v>
      </c>
      <c r="I277" s="564">
        <f t="shared" si="37"/>
        <v>0</v>
      </c>
    </row>
    <row r="278" spans="2:9" ht="12.75">
      <c r="B278" s="563">
        <v>21613</v>
      </c>
      <c r="C278" s="291" t="s">
        <v>280</v>
      </c>
      <c r="D278" s="298">
        <v>0</v>
      </c>
      <c r="E278" s="32">
        <v>0</v>
      </c>
      <c r="F278" s="32">
        <v>0</v>
      </c>
      <c r="G278" s="193">
        <f t="shared" si="35"/>
        <v>0</v>
      </c>
      <c r="H278" s="193">
        <f t="shared" si="36"/>
        <v>0</v>
      </c>
      <c r="I278" s="564">
        <f t="shared" si="37"/>
        <v>0</v>
      </c>
    </row>
    <row r="279" spans="2:9" ht="12.75">
      <c r="B279" s="563">
        <v>21614</v>
      </c>
      <c r="C279" s="291" t="s">
        <v>387</v>
      </c>
      <c r="D279" s="298">
        <v>0</v>
      </c>
      <c r="E279" s="32">
        <v>0</v>
      </c>
      <c r="F279" s="32">
        <v>0</v>
      </c>
      <c r="G279" s="193">
        <f t="shared" si="35"/>
        <v>0</v>
      </c>
      <c r="H279" s="193">
        <f t="shared" si="36"/>
        <v>0</v>
      </c>
      <c r="I279" s="564">
        <f t="shared" si="37"/>
        <v>0</v>
      </c>
    </row>
    <row r="280" spans="2:9" ht="12.75">
      <c r="B280" s="563">
        <v>21615</v>
      </c>
      <c r="C280" s="291" t="s">
        <v>184</v>
      </c>
      <c r="D280" s="298">
        <v>0</v>
      </c>
      <c r="E280" s="32">
        <v>0</v>
      </c>
      <c r="F280" s="32">
        <v>0</v>
      </c>
      <c r="G280" s="193">
        <f t="shared" si="35"/>
        <v>0</v>
      </c>
      <c r="H280" s="193">
        <f t="shared" si="36"/>
        <v>0</v>
      </c>
      <c r="I280" s="564">
        <f t="shared" si="37"/>
        <v>0</v>
      </c>
    </row>
    <row r="281" spans="2:9" ht="12.75">
      <c r="B281" s="563">
        <v>21616</v>
      </c>
      <c r="C281" s="291" t="s">
        <v>185</v>
      </c>
      <c r="D281" s="298">
        <v>0</v>
      </c>
      <c r="E281" s="32">
        <v>0</v>
      </c>
      <c r="F281" s="32">
        <v>0</v>
      </c>
      <c r="G281" s="193">
        <f t="shared" si="35"/>
        <v>0</v>
      </c>
      <c r="H281" s="193">
        <f t="shared" si="36"/>
        <v>0</v>
      </c>
      <c r="I281" s="564">
        <f t="shared" si="37"/>
        <v>0</v>
      </c>
    </row>
    <row r="282" spans="2:9" ht="12.75">
      <c r="B282" s="563">
        <v>21617</v>
      </c>
      <c r="C282" s="291" t="s">
        <v>186</v>
      </c>
      <c r="D282" s="298">
        <v>0</v>
      </c>
      <c r="E282" s="32">
        <v>0</v>
      </c>
      <c r="F282" s="32">
        <v>0</v>
      </c>
      <c r="G282" s="193">
        <f t="shared" si="35"/>
        <v>0</v>
      </c>
      <c r="H282" s="193">
        <f t="shared" si="36"/>
        <v>0</v>
      </c>
      <c r="I282" s="564">
        <f t="shared" si="37"/>
        <v>0</v>
      </c>
    </row>
    <row r="283" spans="2:9" ht="12.75">
      <c r="B283" s="563">
        <v>21618</v>
      </c>
      <c r="C283" s="291" t="s">
        <v>188</v>
      </c>
      <c r="D283" s="298">
        <v>0</v>
      </c>
      <c r="E283" s="32">
        <v>0</v>
      </c>
      <c r="F283" s="32">
        <v>0</v>
      </c>
      <c r="G283" s="193">
        <f t="shared" si="35"/>
        <v>0</v>
      </c>
      <c r="H283" s="193">
        <f t="shared" si="36"/>
        <v>0</v>
      </c>
      <c r="I283" s="564">
        <f t="shared" si="37"/>
        <v>0</v>
      </c>
    </row>
    <row r="284" spans="2:9" ht="12.75">
      <c r="B284" s="563">
        <v>21619</v>
      </c>
      <c r="C284" s="291" t="s">
        <v>281</v>
      </c>
      <c r="D284" s="298">
        <v>0</v>
      </c>
      <c r="E284" s="32">
        <v>0</v>
      </c>
      <c r="F284" s="32">
        <v>0</v>
      </c>
      <c r="G284" s="193">
        <f t="shared" si="35"/>
        <v>0</v>
      </c>
      <c r="H284" s="193">
        <f t="shared" si="36"/>
        <v>0</v>
      </c>
      <c r="I284" s="564">
        <f t="shared" si="37"/>
        <v>0</v>
      </c>
    </row>
    <row r="285" spans="2:9" ht="12.75">
      <c r="B285" s="563">
        <v>216110</v>
      </c>
      <c r="C285" s="291" t="s">
        <v>187</v>
      </c>
      <c r="D285" s="298">
        <v>0</v>
      </c>
      <c r="E285" s="32">
        <v>0</v>
      </c>
      <c r="F285" s="32">
        <v>0</v>
      </c>
      <c r="G285" s="193">
        <f t="shared" si="35"/>
        <v>0</v>
      </c>
      <c r="H285" s="193">
        <f t="shared" si="36"/>
        <v>0</v>
      </c>
      <c r="I285" s="564">
        <f t="shared" si="37"/>
        <v>0</v>
      </c>
    </row>
    <row r="286" spans="2:9" ht="12.75">
      <c r="B286" s="563"/>
      <c r="C286" s="291"/>
      <c r="D286" s="298"/>
      <c r="I286" s="564">
        <f t="shared" si="37"/>
        <v>0</v>
      </c>
    </row>
    <row r="287" spans="2:9" ht="12.75">
      <c r="B287" s="563">
        <v>2162</v>
      </c>
      <c r="C287" s="290" t="s">
        <v>277</v>
      </c>
      <c r="D287" s="297">
        <f>SUM(D288:D290)</f>
        <v>0</v>
      </c>
      <c r="E287" s="297">
        <f>SUM(E288:E290)</f>
        <v>0</v>
      </c>
      <c r="F287" s="297">
        <f>SUM(F288:F290)</f>
        <v>0</v>
      </c>
      <c r="G287" s="193">
        <f>IF(E287&gt;=F287,E287-F287,0)</f>
        <v>0</v>
      </c>
      <c r="H287" s="193">
        <f>IF(F287&gt;=E287,F287-E287,0)</f>
        <v>0</v>
      </c>
      <c r="I287" s="564">
        <f t="shared" si="37"/>
        <v>0</v>
      </c>
    </row>
    <row r="288" spans="2:9" ht="12.75">
      <c r="B288" s="563">
        <v>21621</v>
      </c>
      <c r="C288" s="291" t="s">
        <v>189</v>
      </c>
      <c r="D288" s="298">
        <v>0</v>
      </c>
      <c r="E288" s="32">
        <v>0</v>
      </c>
      <c r="F288" s="32">
        <v>0</v>
      </c>
      <c r="G288" s="193">
        <f>IF(E288&gt;=F288,E288-F288,0)</f>
        <v>0</v>
      </c>
      <c r="H288" s="193">
        <f>IF(F288&gt;=E288,F288-E288,0)</f>
        <v>0</v>
      </c>
      <c r="I288" s="564">
        <f t="shared" si="37"/>
        <v>0</v>
      </c>
    </row>
    <row r="289" spans="2:9" ht="12.75">
      <c r="B289" s="563">
        <v>21622</v>
      </c>
      <c r="C289" s="291" t="s">
        <v>1197</v>
      </c>
      <c r="D289" s="298">
        <v>0</v>
      </c>
      <c r="E289" s="32">
        <v>0</v>
      </c>
      <c r="F289" s="32">
        <v>0</v>
      </c>
      <c r="G289" s="193">
        <f>IF(E289&gt;=F289,E289-F289,0)</f>
        <v>0</v>
      </c>
      <c r="H289" s="193">
        <f>IF(F289&gt;=E289,F289-E289,0)</f>
        <v>0</v>
      </c>
      <c r="I289" s="564">
        <f>IF(D289&gt;0,D289+G289-H289,G289-H289)</f>
        <v>0</v>
      </c>
    </row>
    <row r="290" spans="2:9" ht="12.75">
      <c r="B290" s="563">
        <v>21623</v>
      </c>
      <c r="C290" s="291" t="s">
        <v>388</v>
      </c>
      <c r="D290" s="298">
        <v>0</v>
      </c>
      <c r="E290" s="32">
        <v>0</v>
      </c>
      <c r="F290" s="32">
        <v>0</v>
      </c>
      <c r="G290" s="193">
        <f>IF(E290&gt;=F290,E290-F290,0)</f>
        <v>0</v>
      </c>
      <c r="H290" s="193">
        <f>IF(F290&gt;=E290,F290-E290,0)</f>
        <v>0</v>
      </c>
      <c r="I290" s="564">
        <f t="shared" si="37"/>
        <v>0</v>
      </c>
    </row>
    <row r="291" spans="2:9" ht="12.75">
      <c r="B291" s="563"/>
      <c r="C291" s="291"/>
      <c r="D291" s="298"/>
      <c r="I291" s="564">
        <f t="shared" si="37"/>
        <v>0</v>
      </c>
    </row>
    <row r="292" spans="2:9" ht="12.75">
      <c r="B292" s="563">
        <v>2163</v>
      </c>
      <c r="C292" s="290" t="s">
        <v>278</v>
      </c>
      <c r="D292" s="297">
        <f>SUM(D293:D296)</f>
        <v>0</v>
      </c>
      <c r="E292" s="297">
        <f>SUM(E293:E296)</f>
        <v>0</v>
      </c>
      <c r="F292" s="297">
        <f>SUM(F293:F296)</f>
        <v>0</v>
      </c>
      <c r="G292" s="193">
        <f>IF(E292&gt;=F292,E292-F292,0)</f>
        <v>0</v>
      </c>
      <c r="H292" s="193">
        <f>IF(F292&gt;=E292,F292-E292,0)</f>
        <v>0</v>
      </c>
      <c r="I292" s="564">
        <f t="shared" si="37"/>
        <v>0</v>
      </c>
    </row>
    <row r="293" spans="2:9" ht="12.75">
      <c r="B293" s="563">
        <v>21631</v>
      </c>
      <c r="C293" s="291" t="s">
        <v>389</v>
      </c>
      <c r="D293" s="298">
        <v>0</v>
      </c>
      <c r="E293" s="32">
        <v>0</v>
      </c>
      <c r="F293" s="32">
        <v>0</v>
      </c>
      <c r="G293" s="193">
        <f>IF(E293&gt;=F293,E293-F293,0)</f>
        <v>0</v>
      </c>
      <c r="H293" s="193">
        <f>IF(F293&gt;=E293,F293-E293,0)</f>
        <v>0</v>
      </c>
      <c r="I293" s="564">
        <f t="shared" si="37"/>
        <v>0</v>
      </c>
    </row>
    <row r="294" spans="2:9" ht="12.75">
      <c r="B294" s="563">
        <v>21632</v>
      </c>
      <c r="C294" s="291" t="s">
        <v>190</v>
      </c>
      <c r="D294" s="298">
        <v>0</v>
      </c>
      <c r="E294" s="32">
        <v>0</v>
      </c>
      <c r="F294" s="32">
        <v>0</v>
      </c>
      <c r="G294" s="193">
        <f>IF(E294&gt;=F294,E294-F294,0)</f>
        <v>0</v>
      </c>
      <c r="H294" s="193">
        <f>IF(F294&gt;=E294,F294-E294,0)</f>
        <v>0</v>
      </c>
      <c r="I294" s="564">
        <f t="shared" si="37"/>
        <v>0</v>
      </c>
    </row>
    <row r="295" spans="2:9" ht="12.75">
      <c r="B295" s="563">
        <v>21633</v>
      </c>
      <c r="C295" s="291" t="s">
        <v>369</v>
      </c>
      <c r="D295" s="298">
        <v>0</v>
      </c>
      <c r="E295" s="32">
        <v>0</v>
      </c>
      <c r="F295" s="32">
        <v>0</v>
      </c>
      <c r="G295" s="193">
        <f>IF(E295&gt;=F295,E295-F295,0)</f>
        <v>0</v>
      </c>
      <c r="H295" s="193">
        <f>IF(F295&gt;=E295,F295-E295,0)</f>
        <v>0</v>
      </c>
      <c r="I295" s="564">
        <f t="shared" si="37"/>
        <v>0</v>
      </c>
    </row>
    <row r="296" spans="2:9" ht="12.75">
      <c r="B296" s="563">
        <v>21634</v>
      </c>
      <c r="C296" s="291" t="s">
        <v>282</v>
      </c>
      <c r="D296" s="298">
        <v>0</v>
      </c>
      <c r="E296" s="32">
        <v>0</v>
      </c>
      <c r="F296" s="32">
        <v>0</v>
      </c>
      <c r="G296" s="193">
        <f>IF(E296&gt;=F296,E296-F296,0)</f>
        <v>0</v>
      </c>
      <c r="H296" s="193">
        <f>IF(F296&gt;=E296,F296-E296,0)</f>
        <v>0</v>
      </c>
      <c r="I296" s="564">
        <f t="shared" si="37"/>
        <v>0</v>
      </c>
    </row>
    <row r="297" spans="2:9" ht="12.75">
      <c r="B297" s="563"/>
      <c r="C297" s="291"/>
      <c r="D297" s="298"/>
      <c r="I297" s="564"/>
    </row>
    <row r="298" spans="2:9" ht="12.75">
      <c r="B298" s="563">
        <v>217</v>
      </c>
      <c r="C298" s="290" t="s">
        <v>432</v>
      </c>
      <c r="D298" s="299">
        <f>SUM(D299:D311)</f>
        <v>0</v>
      </c>
      <c r="E298" s="299">
        <f>SUM(E299:E311)</f>
        <v>0</v>
      </c>
      <c r="F298" s="299">
        <f>SUM(F299:F311)</f>
        <v>0</v>
      </c>
      <c r="G298" s="193">
        <f aca="true" t="shared" si="38" ref="G298:G311">IF(E298&gt;=F298,E298-F298,0)</f>
        <v>0</v>
      </c>
      <c r="H298" s="193">
        <f aca="true" t="shared" si="39" ref="H298:H311">IF(F298&gt;=E298,F298-E298,0)</f>
        <v>0</v>
      </c>
      <c r="I298" s="564">
        <f t="shared" si="37"/>
        <v>0</v>
      </c>
    </row>
    <row r="299" spans="2:9" ht="12.75">
      <c r="B299" s="563">
        <v>2171</v>
      </c>
      <c r="C299" s="291" t="s">
        <v>492</v>
      </c>
      <c r="D299" s="298">
        <v>0</v>
      </c>
      <c r="E299" s="32">
        <v>0</v>
      </c>
      <c r="F299" s="32">
        <v>0</v>
      </c>
      <c r="G299" s="193">
        <f t="shared" si="38"/>
        <v>0</v>
      </c>
      <c r="H299" s="193">
        <f t="shared" si="39"/>
        <v>0</v>
      </c>
      <c r="I299" s="564">
        <f t="shared" si="37"/>
        <v>0</v>
      </c>
    </row>
    <row r="300" spans="2:9" ht="12.75">
      <c r="B300" s="563">
        <v>2172</v>
      </c>
      <c r="C300" s="291" t="s">
        <v>191</v>
      </c>
      <c r="D300" s="298">
        <v>0</v>
      </c>
      <c r="E300" s="32">
        <v>0</v>
      </c>
      <c r="F300" s="32">
        <v>0</v>
      </c>
      <c r="G300" s="193">
        <f t="shared" si="38"/>
        <v>0</v>
      </c>
      <c r="H300" s="193">
        <f t="shared" si="39"/>
        <v>0</v>
      </c>
      <c r="I300" s="564">
        <f t="shared" si="37"/>
        <v>0</v>
      </c>
    </row>
    <row r="301" spans="2:9" ht="12.75">
      <c r="B301" s="563">
        <v>2173</v>
      </c>
      <c r="C301" s="291" t="s">
        <v>209</v>
      </c>
      <c r="D301" s="298">
        <v>0</v>
      </c>
      <c r="E301" s="32">
        <v>0</v>
      </c>
      <c r="F301" s="32">
        <v>0</v>
      </c>
      <c r="G301" s="193">
        <f t="shared" si="38"/>
        <v>0</v>
      </c>
      <c r="H301" s="193">
        <f t="shared" si="39"/>
        <v>0</v>
      </c>
      <c r="I301" s="564">
        <f t="shared" si="37"/>
        <v>0</v>
      </c>
    </row>
    <row r="302" spans="2:9" ht="12.75">
      <c r="B302" s="563">
        <v>2174</v>
      </c>
      <c r="C302" s="291" t="s">
        <v>192</v>
      </c>
      <c r="D302" s="298">
        <v>0</v>
      </c>
      <c r="E302" s="32">
        <v>0</v>
      </c>
      <c r="F302" s="32">
        <v>0</v>
      </c>
      <c r="G302" s="193">
        <f t="shared" si="38"/>
        <v>0</v>
      </c>
      <c r="H302" s="193">
        <f t="shared" si="39"/>
        <v>0</v>
      </c>
      <c r="I302" s="564">
        <f t="shared" si="37"/>
        <v>0</v>
      </c>
    </row>
    <row r="303" spans="2:9" ht="12.75">
      <c r="B303" s="563">
        <v>2175</v>
      </c>
      <c r="C303" s="291" t="s">
        <v>193</v>
      </c>
      <c r="D303" s="298">
        <v>0</v>
      </c>
      <c r="E303" s="32">
        <v>0</v>
      </c>
      <c r="F303" s="32">
        <v>0</v>
      </c>
      <c r="G303" s="193">
        <f t="shared" si="38"/>
        <v>0</v>
      </c>
      <c r="H303" s="193">
        <f t="shared" si="39"/>
        <v>0</v>
      </c>
      <c r="I303" s="564">
        <f t="shared" si="37"/>
        <v>0</v>
      </c>
    </row>
    <row r="304" spans="2:9" ht="12.75">
      <c r="B304" s="563">
        <v>2176</v>
      </c>
      <c r="C304" s="291" t="s">
        <v>194</v>
      </c>
      <c r="D304" s="298">
        <v>0</v>
      </c>
      <c r="E304" s="32">
        <v>0</v>
      </c>
      <c r="F304" s="32">
        <v>0</v>
      </c>
      <c r="G304" s="193">
        <f t="shared" si="38"/>
        <v>0</v>
      </c>
      <c r="H304" s="193">
        <f t="shared" si="39"/>
        <v>0</v>
      </c>
      <c r="I304" s="564">
        <f t="shared" si="37"/>
        <v>0</v>
      </c>
    </row>
    <row r="305" spans="2:9" ht="12.75">
      <c r="B305" s="563">
        <v>2177</v>
      </c>
      <c r="C305" s="291" t="s">
        <v>195</v>
      </c>
      <c r="D305" s="298">
        <v>0</v>
      </c>
      <c r="E305" s="32">
        <v>0</v>
      </c>
      <c r="F305" s="32">
        <v>0</v>
      </c>
      <c r="G305" s="193">
        <f t="shared" si="38"/>
        <v>0</v>
      </c>
      <c r="H305" s="193">
        <f t="shared" si="39"/>
        <v>0</v>
      </c>
      <c r="I305" s="564">
        <f t="shared" si="37"/>
        <v>0</v>
      </c>
    </row>
    <row r="306" spans="2:9" ht="12.75">
      <c r="B306" s="563">
        <v>2178</v>
      </c>
      <c r="C306" s="291" t="s">
        <v>196</v>
      </c>
      <c r="D306" s="298">
        <v>0</v>
      </c>
      <c r="E306" s="32">
        <v>0</v>
      </c>
      <c r="F306" s="32">
        <v>0</v>
      </c>
      <c r="G306" s="193">
        <f t="shared" si="38"/>
        <v>0</v>
      </c>
      <c r="H306" s="193">
        <f t="shared" si="39"/>
        <v>0</v>
      </c>
      <c r="I306" s="564">
        <f t="shared" si="37"/>
        <v>0</v>
      </c>
    </row>
    <row r="307" spans="2:9" ht="12.75">
      <c r="B307" s="563">
        <v>2179</v>
      </c>
      <c r="C307" s="291" t="s">
        <v>197</v>
      </c>
      <c r="D307" s="298">
        <v>0</v>
      </c>
      <c r="E307" s="32">
        <v>0</v>
      </c>
      <c r="F307" s="32">
        <v>0</v>
      </c>
      <c r="G307" s="193">
        <f t="shared" si="38"/>
        <v>0</v>
      </c>
      <c r="H307" s="193">
        <f t="shared" si="39"/>
        <v>0</v>
      </c>
      <c r="I307" s="564">
        <f t="shared" si="37"/>
        <v>0</v>
      </c>
    </row>
    <row r="308" spans="2:9" ht="12.75">
      <c r="B308" s="563">
        <v>21710</v>
      </c>
      <c r="C308" s="291" t="s">
        <v>198</v>
      </c>
      <c r="D308" s="298">
        <v>0</v>
      </c>
      <c r="E308" s="32">
        <v>0</v>
      </c>
      <c r="F308" s="32">
        <v>0</v>
      </c>
      <c r="G308" s="193">
        <f t="shared" si="38"/>
        <v>0</v>
      </c>
      <c r="H308" s="193">
        <f t="shared" si="39"/>
        <v>0</v>
      </c>
      <c r="I308" s="564">
        <f t="shared" si="37"/>
        <v>0</v>
      </c>
    </row>
    <row r="309" spans="2:9" ht="12.75">
      <c r="B309" s="563">
        <v>21711</v>
      </c>
      <c r="C309" s="291" t="s">
        <v>199</v>
      </c>
      <c r="D309" s="298">
        <v>0</v>
      </c>
      <c r="E309" s="32">
        <v>0</v>
      </c>
      <c r="F309" s="32">
        <v>0</v>
      </c>
      <c r="G309" s="193">
        <f t="shared" si="38"/>
        <v>0</v>
      </c>
      <c r="H309" s="193">
        <f t="shared" si="39"/>
        <v>0</v>
      </c>
      <c r="I309" s="564">
        <f t="shared" si="37"/>
        <v>0</v>
      </c>
    </row>
    <row r="310" spans="2:9" ht="12.75">
      <c r="B310" s="563">
        <v>21712</v>
      </c>
      <c r="C310" s="291" t="s">
        <v>550</v>
      </c>
      <c r="D310" s="298">
        <v>0</v>
      </c>
      <c r="E310" s="32">
        <v>0</v>
      </c>
      <c r="F310" s="32">
        <v>0</v>
      </c>
      <c r="G310" s="193">
        <f t="shared" si="38"/>
        <v>0</v>
      </c>
      <c r="H310" s="193">
        <f t="shared" si="39"/>
        <v>0</v>
      </c>
      <c r="I310" s="564">
        <f t="shared" si="37"/>
        <v>0</v>
      </c>
    </row>
    <row r="311" spans="2:9" ht="12.75">
      <c r="B311" s="563">
        <v>21713</v>
      </c>
      <c r="C311" s="291" t="s">
        <v>564</v>
      </c>
      <c r="D311" s="298">
        <v>0</v>
      </c>
      <c r="E311" s="32">
        <v>0</v>
      </c>
      <c r="F311" s="32">
        <v>0</v>
      </c>
      <c r="G311" s="193">
        <f t="shared" si="38"/>
        <v>0</v>
      </c>
      <c r="H311" s="193">
        <f t="shared" si="39"/>
        <v>0</v>
      </c>
      <c r="I311" s="564">
        <f t="shared" si="37"/>
        <v>0</v>
      </c>
    </row>
    <row r="312" spans="2:9" ht="12.75">
      <c r="B312" s="563"/>
      <c r="C312" s="291"/>
      <c r="D312" s="298"/>
      <c r="I312" s="564"/>
    </row>
    <row r="313" spans="2:9" ht="12.75">
      <c r="B313" s="563">
        <v>218</v>
      </c>
      <c r="C313" s="290" t="s">
        <v>431</v>
      </c>
      <c r="D313" s="299">
        <f>SUM(D314:D321)</f>
        <v>0</v>
      </c>
      <c r="E313" s="299">
        <f>SUM(E314:E321)</f>
        <v>0</v>
      </c>
      <c r="F313" s="299">
        <f>SUM(F314:F321)</f>
        <v>0</v>
      </c>
      <c r="G313" s="193">
        <f aca="true" t="shared" si="40" ref="G313:G321">IF(E313&gt;=F313,E313-F313,0)</f>
        <v>0</v>
      </c>
      <c r="H313" s="193">
        <f aca="true" t="shared" si="41" ref="H313:H321">IF(F313&gt;=E313,F313-E313,0)</f>
        <v>0</v>
      </c>
      <c r="I313" s="564">
        <f t="shared" si="37"/>
        <v>0</v>
      </c>
    </row>
    <row r="314" spans="2:9" ht="12.75">
      <c r="B314" s="563">
        <v>2181</v>
      </c>
      <c r="C314" s="291" t="s">
        <v>202</v>
      </c>
      <c r="D314" s="298">
        <v>0</v>
      </c>
      <c r="E314" s="32">
        <v>0</v>
      </c>
      <c r="F314" s="32">
        <v>0</v>
      </c>
      <c r="G314" s="193">
        <f t="shared" si="40"/>
        <v>0</v>
      </c>
      <c r="H314" s="193">
        <f t="shared" si="41"/>
        <v>0</v>
      </c>
      <c r="I314" s="564">
        <f t="shared" si="37"/>
        <v>0</v>
      </c>
    </row>
    <row r="315" spans="2:9" ht="12.75">
      <c r="B315" s="563">
        <v>2182</v>
      </c>
      <c r="C315" s="291" t="s">
        <v>549</v>
      </c>
      <c r="D315" s="298">
        <v>0</v>
      </c>
      <c r="E315" s="32">
        <v>0</v>
      </c>
      <c r="F315" s="32">
        <v>0</v>
      </c>
      <c r="G315" s="193">
        <f t="shared" si="40"/>
        <v>0</v>
      </c>
      <c r="H315" s="193">
        <f t="shared" si="41"/>
        <v>0</v>
      </c>
      <c r="I315" s="564">
        <f t="shared" si="37"/>
        <v>0</v>
      </c>
    </row>
    <row r="316" spans="2:9" ht="12.75">
      <c r="B316" s="563">
        <v>2183</v>
      </c>
      <c r="C316" s="291" t="s">
        <v>183</v>
      </c>
      <c r="D316" s="298">
        <v>0</v>
      </c>
      <c r="E316" s="32">
        <v>0</v>
      </c>
      <c r="F316" s="32">
        <v>0</v>
      </c>
      <c r="G316" s="193">
        <f t="shared" si="40"/>
        <v>0</v>
      </c>
      <c r="H316" s="193">
        <f t="shared" si="41"/>
        <v>0</v>
      </c>
      <c r="I316" s="564">
        <f t="shared" si="37"/>
        <v>0</v>
      </c>
    </row>
    <row r="317" spans="2:9" ht="12.75">
      <c r="B317" s="563">
        <v>2184</v>
      </c>
      <c r="C317" s="291" t="s">
        <v>203</v>
      </c>
      <c r="D317" s="298">
        <v>0</v>
      </c>
      <c r="E317" s="32">
        <v>0</v>
      </c>
      <c r="F317" s="32">
        <v>0</v>
      </c>
      <c r="G317" s="193">
        <f t="shared" si="40"/>
        <v>0</v>
      </c>
      <c r="H317" s="193">
        <f t="shared" si="41"/>
        <v>0</v>
      </c>
      <c r="I317" s="564">
        <f t="shared" si="37"/>
        <v>0</v>
      </c>
    </row>
    <row r="318" spans="2:9" ht="12.75">
      <c r="B318" s="563">
        <v>2185</v>
      </c>
      <c r="C318" s="291" t="s">
        <v>204</v>
      </c>
      <c r="D318" s="298">
        <v>0</v>
      </c>
      <c r="E318" s="32">
        <v>0</v>
      </c>
      <c r="F318" s="32">
        <v>0</v>
      </c>
      <c r="G318" s="193">
        <f t="shared" si="40"/>
        <v>0</v>
      </c>
      <c r="H318" s="193">
        <f t="shared" si="41"/>
        <v>0</v>
      </c>
      <c r="I318" s="564">
        <f t="shared" si="37"/>
        <v>0</v>
      </c>
    </row>
    <row r="319" spans="2:9" ht="12.75">
      <c r="B319" s="563">
        <v>2186</v>
      </c>
      <c r="C319" s="291" t="s">
        <v>205</v>
      </c>
      <c r="D319" s="298">
        <v>0</v>
      </c>
      <c r="E319" s="32">
        <v>0</v>
      </c>
      <c r="F319" s="32">
        <v>0</v>
      </c>
      <c r="G319" s="193">
        <f t="shared" si="40"/>
        <v>0</v>
      </c>
      <c r="H319" s="193">
        <f t="shared" si="41"/>
        <v>0</v>
      </c>
      <c r="I319" s="564">
        <f t="shared" si="37"/>
        <v>0</v>
      </c>
    </row>
    <row r="320" spans="2:9" ht="12.75">
      <c r="B320" s="563">
        <v>2187</v>
      </c>
      <c r="C320" s="291" t="s">
        <v>206</v>
      </c>
      <c r="D320" s="298">
        <v>0</v>
      </c>
      <c r="E320" s="32">
        <v>0</v>
      </c>
      <c r="F320" s="32">
        <v>0</v>
      </c>
      <c r="G320" s="193">
        <f t="shared" si="40"/>
        <v>0</v>
      </c>
      <c r="H320" s="193">
        <f t="shared" si="41"/>
        <v>0</v>
      </c>
      <c r="I320" s="564">
        <f t="shared" si="37"/>
        <v>0</v>
      </c>
    </row>
    <row r="321" spans="2:9" ht="12.75">
      <c r="B321" s="563">
        <v>2188</v>
      </c>
      <c r="C321" s="291" t="s">
        <v>207</v>
      </c>
      <c r="D321" s="298">
        <v>0</v>
      </c>
      <c r="E321" s="32">
        <v>0</v>
      </c>
      <c r="F321" s="32">
        <v>0</v>
      </c>
      <c r="G321" s="193">
        <f t="shared" si="40"/>
        <v>0</v>
      </c>
      <c r="H321" s="193">
        <f t="shared" si="41"/>
        <v>0</v>
      </c>
      <c r="I321" s="564">
        <f t="shared" si="37"/>
        <v>0</v>
      </c>
    </row>
    <row r="322" spans="2:9" ht="12.75">
      <c r="B322" s="563"/>
      <c r="C322" s="291"/>
      <c r="D322" s="298"/>
      <c r="E322" s="32"/>
      <c r="F322" s="32"/>
      <c r="G322" s="193"/>
      <c r="H322" s="193"/>
      <c r="I322" s="564"/>
    </row>
    <row r="323" spans="2:9" ht="12.75">
      <c r="B323" s="563">
        <v>22</v>
      </c>
      <c r="C323" s="289" t="s">
        <v>208</v>
      </c>
      <c r="D323" s="32">
        <f>D325+D329+D333+D338+D342</f>
        <v>0</v>
      </c>
      <c r="E323" s="32">
        <f>E325+E329+E333+E338+E342</f>
        <v>0</v>
      </c>
      <c r="F323" s="32">
        <f>F325+F329+F333+F338+F342</f>
        <v>0</v>
      </c>
      <c r="G323" s="193">
        <f>IF(E323&gt;=F323,E323-F323,0)</f>
        <v>0</v>
      </c>
      <c r="H323" s="193">
        <f>IF(F323&gt;=E323,F323-E323,0)</f>
        <v>0</v>
      </c>
      <c r="I323" s="564">
        <f t="shared" si="37"/>
        <v>0</v>
      </c>
    </row>
    <row r="324" spans="2:9" ht="12.75">
      <c r="B324" s="563"/>
      <c r="C324" s="289"/>
      <c r="D324" s="298"/>
      <c r="E324" s="32"/>
      <c r="F324" s="32"/>
      <c r="G324" s="193"/>
      <c r="H324" s="193"/>
      <c r="I324" s="564"/>
    </row>
    <row r="325" spans="2:9" ht="12.75">
      <c r="B325" s="563">
        <v>221</v>
      </c>
      <c r="C325" s="290" t="s">
        <v>430</v>
      </c>
      <c r="D325" s="298">
        <v>0</v>
      </c>
      <c r="E325" s="299">
        <f>SUM(E326+E327)</f>
        <v>0</v>
      </c>
      <c r="F325" s="299">
        <f>SUM(F326+F327)</f>
        <v>0</v>
      </c>
      <c r="G325" s="193">
        <f>IF(E325&gt;=F325,E325-F325,0)</f>
        <v>0</v>
      </c>
      <c r="H325" s="193">
        <f>IF(F325&gt;=E325,F325-E325,0)</f>
        <v>0</v>
      </c>
      <c r="I325" s="564">
        <f t="shared" si="37"/>
        <v>0</v>
      </c>
    </row>
    <row r="326" spans="2:9" ht="12.75">
      <c r="B326" s="563">
        <v>2211</v>
      </c>
      <c r="C326" s="291" t="s">
        <v>211</v>
      </c>
      <c r="D326" s="298">
        <v>0</v>
      </c>
      <c r="E326" s="32">
        <v>0</v>
      </c>
      <c r="F326" s="32">
        <v>0</v>
      </c>
      <c r="G326" s="193">
        <f>IF(E326&gt;=F326,E326-F326,0)</f>
        <v>0</v>
      </c>
      <c r="H326" s="193">
        <f>IF(F326&gt;=E326,F326-E326,0)</f>
        <v>0</v>
      </c>
      <c r="I326" s="564">
        <f t="shared" si="37"/>
        <v>0</v>
      </c>
    </row>
    <row r="327" spans="2:9" ht="12.75">
      <c r="B327" s="563">
        <v>22111</v>
      </c>
      <c r="C327" s="291" t="s">
        <v>496</v>
      </c>
      <c r="D327" s="298">
        <v>0</v>
      </c>
      <c r="E327" s="32">
        <v>0</v>
      </c>
      <c r="F327" s="32">
        <v>0</v>
      </c>
      <c r="G327" s="193">
        <f>IF(E327&gt;=F327,E327-F327,0)</f>
        <v>0</v>
      </c>
      <c r="H327" s="193">
        <f>IF(F327&gt;=E327,F327-E327,0)</f>
        <v>0</v>
      </c>
      <c r="I327" s="564">
        <f t="shared" si="37"/>
        <v>0</v>
      </c>
    </row>
    <row r="328" spans="2:9" ht="12.75">
      <c r="B328" s="563"/>
      <c r="C328" s="291"/>
      <c r="D328" s="298"/>
      <c r="I328" s="564"/>
    </row>
    <row r="329" spans="2:9" ht="12.75">
      <c r="B329" s="563">
        <v>222</v>
      </c>
      <c r="C329" s="290" t="s">
        <v>429</v>
      </c>
      <c r="D329" s="299">
        <f>SUM(D330+D331)</f>
        <v>0</v>
      </c>
      <c r="E329" s="299">
        <f>SUM(E330+E331)</f>
        <v>0</v>
      </c>
      <c r="F329" s="299">
        <f>SUM(F330+F331)</f>
        <v>0</v>
      </c>
      <c r="G329" s="193">
        <f>IF(E329&gt;=F329,E329-F329,0)</f>
        <v>0</v>
      </c>
      <c r="H329" s="193">
        <f>IF(F329&gt;=E329,F329-E329,0)</f>
        <v>0</v>
      </c>
      <c r="I329" s="564">
        <f t="shared" si="37"/>
        <v>0</v>
      </c>
    </row>
    <row r="330" spans="2:9" ht="12.75">
      <c r="B330" s="563">
        <v>2221</v>
      </c>
      <c r="C330" s="291" t="s">
        <v>201</v>
      </c>
      <c r="D330" s="298">
        <v>0</v>
      </c>
      <c r="E330" s="32">
        <v>0</v>
      </c>
      <c r="F330" s="32">
        <v>0</v>
      </c>
      <c r="G330" s="193">
        <f>IF(E330&gt;=F330,E330-F330,0)</f>
        <v>0</v>
      </c>
      <c r="H330" s="193">
        <f>IF(F330&gt;=E330,F330-E330,0)</f>
        <v>0</v>
      </c>
      <c r="I330" s="564">
        <f t="shared" si="37"/>
        <v>0</v>
      </c>
    </row>
    <row r="331" spans="2:9" ht="12.75">
      <c r="B331" s="563">
        <v>22211</v>
      </c>
      <c r="C331" s="291" t="s">
        <v>496</v>
      </c>
      <c r="D331" s="298">
        <v>0</v>
      </c>
      <c r="E331" s="32">
        <v>0</v>
      </c>
      <c r="F331" s="32">
        <v>0</v>
      </c>
      <c r="G331" s="193">
        <f>IF(E331&gt;=F331,E331-F331,0)</f>
        <v>0</v>
      </c>
      <c r="H331" s="193">
        <f>IF(F331&gt;=E331,F331-E331,0)</f>
        <v>0</v>
      </c>
      <c r="I331" s="564">
        <f t="shared" si="37"/>
        <v>0</v>
      </c>
    </row>
    <row r="332" spans="2:9" ht="12.75">
      <c r="B332" s="563"/>
      <c r="C332" s="291"/>
      <c r="D332" s="298"/>
      <c r="I332" s="564"/>
    </row>
    <row r="333" spans="2:9" ht="12.75">
      <c r="B333" s="563">
        <v>223</v>
      </c>
      <c r="C333" s="290" t="s">
        <v>1056</v>
      </c>
      <c r="D333" s="299">
        <f>SUM(D334+D336)</f>
        <v>0</v>
      </c>
      <c r="E333" s="299">
        <f>SUM(E334+E336)</f>
        <v>0</v>
      </c>
      <c r="F333" s="299">
        <f>SUM(F334+F336)</f>
        <v>0</v>
      </c>
      <c r="G333" s="193">
        <f>IF(E333&gt;=F333,E333-F333,0)</f>
        <v>0</v>
      </c>
      <c r="H333" s="193">
        <f>IF(F333&gt;=E333,F333-E333,0)</f>
        <v>0</v>
      </c>
      <c r="I333" s="564">
        <f t="shared" si="37"/>
        <v>0</v>
      </c>
    </row>
    <row r="334" spans="2:9" ht="12.75">
      <c r="B334" s="563">
        <v>2231</v>
      </c>
      <c r="C334" s="291" t="s">
        <v>210</v>
      </c>
      <c r="D334" s="298">
        <v>0</v>
      </c>
      <c r="E334" s="32">
        <v>0</v>
      </c>
      <c r="F334" s="32">
        <v>0</v>
      </c>
      <c r="G334" s="193">
        <f>IF(E334&gt;=F334,E334-F334,0)</f>
        <v>0</v>
      </c>
      <c r="H334" s="193">
        <f>IF(F334&gt;=E334,F334-E334,0)</f>
        <v>0</v>
      </c>
      <c r="I334" s="564">
        <f t="shared" si="37"/>
        <v>0</v>
      </c>
    </row>
    <row r="335" spans="2:9" ht="12.75">
      <c r="B335" s="563">
        <v>2232</v>
      </c>
      <c r="C335" s="291" t="s">
        <v>212</v>
      </c>
      <c r="D335" s="298">
        <v>0</v>
      </c>
      <c r="E335" s="32">
        <v>0</v>
      </c>
      <c r="F335" s="32">
        <v>0</v>
      </c>
      <c r="G335" s="193">
        <f>IF(E335&gt;=F335,E335-F335,0)</f>
        <v>0</v>
      </c>
      <c r="H335" s="193">
        <f>IF(F335&gt;=E335,F335-E335,0)</f>
        <v>0</v>
      </c>
      <c r="I335" s="564">
        <f t="shared" si="37"/>
        <v>0</v>
      </c>
    </row>
    <row r="336" spans="2:9" ht="12.75">
      <c r="B336" s="563">
        <v>22321</v>
      </c>
      <c r="C336" s="291" t="s">
        <v>496</v>
      </c>
      <c r="D336" s="298">
        <v>0</v>
      </c>
      <c r="E336" s="32">
        <v>0</v>
      </c>
      <c r="F336" s="32">
        <v>0</v>
      </c>
      <c r="G336" s="193">
        <f>IF(E336&gt;=F336,E336-F336,0)</f>
        <v>0</v>
      </c>
      <c r="H336" s="193">
        <f>IF(F336&gt;=E336,F336-E336,0)</f>
        <v>0</v>
      </c>
      <c r="I336" s="564">
        <f t="shared" si="37"/>
        <v>0</v>
      </c>
    </row>
    <row r="337" spans="2:9" ht="12.75">
      <c r="B337" s="563"/>
      <c r="C337" s="291"/>
      <c r="D337" s="298"/>
      <c r="I337" s="564"/>
    </row>
    <row r="338" spans="2:9" ht="12.75">
      <c r="B338" s="563">
        <v>224</v>
      </c>
      <c r="C338" s="290" t="s">
        <v>494</v>
      </c>
      <c r="D338" s="299">
        <f>SUM(D339+D340)</f>
        <v>0</v>
      </c>
      <c r="E338" s="299">
        <f>SUM(E339+E340)</f>
        <v>0</v>
      </c>
      <c r="F338" s="299">
        <f>SUM(F339+F340)</f>
        <v>0</v>
      </c>
      <c r="G338" s="193">
        <f>IF(E338&gt;=F338,E338-F338,0)</f>
        <v>0</v>
      </c>
      <c r="H338" s="193">
        <f>IF(F338&gt;=E338,F338-E338,0)</f>
        <v>0</v>
      </c>
      <c r="I338" s="564">
        <f t="shared" si="37"/>
        <v>0</v>
      </c>
    </row>
    <row r="339" spans="2:9" ht="12.75">
      <c r="B339" s="563">
        <v>2241</v>
      </c>
      <c r="C339" s="291" t="s">
        <v>493</v>
      </c>
      <c r="D339" s="298">
        <v>0</v>
      </c>
      <c r="E339" s="32">
        <v>0</v>
      </c>
      <c r="F339" s="32">
        <v>0</v>
      </c>
      <c r="G339" s="193">
        <f>IF(E339&gt;=F339,E339-F339,0)</f>
        <v>0</v>
      </c>
      <c r="H339" s="193">
        <f>IF(F339&gt;=E339,F339-E339,0)</f>
        <v>0</v>
      </c>
      <c r="I339" s="564">
        <f t="shared" si="37"/>
        <v>0</v>
      </c>
    </row>
    <row r="340" spans="2:9" ht="12.75">
      <c r="B340" s="563">
        <v>22411</v>
      </c>
      <c r="C340" s="291" t="s">
        <v>496</v>
      </c>
      <c r="D340" s="298">
        <v>0</v>
      </c>
      <c r="E340" s="32">
        <v>0</v>
      </c>
      <c r="F340" s="32">
        <v>0</v>
      </c>
      <c r="G340" s="193">
        <f>IF(E340&gt;=F340,E340-F340,0)</f>
        <v>0</v>
      </c>
      <c r="H340" s="193">
        <f>IF(F340&gt;=E340,F340-E340,0)</f>
        <v>0</v>
      </c>
      <c r="I340" s="564">
        <f t="shared" si="37"/>
        <v>0</v>
      </c>
    </row>
    <row r="341" spans="2:9" ht="12.75">
      <c r="B341" s="563"/>
      <c r="C341" s="291"/>
      <c r="D341" s="298"/>
      <c r="I341" s="564"/>
    </row>
    <row r="342" spans="2:9" ht="12.75">
      <c r="B342" s="563">
        <v>225</v>
      </c>
      <c r="C342" s="290" t="s">
        <v>431</v>
      </c>
      <c r="D342" s="299">
        <f>SUM(D343+D344)</f>
        <v>0</v>
      </c>
      <c r="E342" s="299">
        <f>SUM(E343+E344)</f>
        <v>0</v>
      </c>
      <c r="F342" s="299">
        <f>SUM(F343+F344)</f>
        <v>0</v>
      </c>
      <c r="G342" s="193">
        <f>IF(E342&gt;=F342,E342-F342,0)</f>
        <v>0</v>
      </c>
      <c r="H342" s="193">
        <f>IF(F342&gt;=E342,F342-E342,0)</f>
        <v>0</v>
      </c>
      <c r="I342" s="564">
        <f aca="true" t="shared" si="42" ref="I342:I404">IF(D342&gt;0,D342+G342-H342,G342-H342)</f>
        <v>0</v>
      </c>
    </row>
    <row r="343" spans="2:9" ht="12.75">
      <c r="B343" s="563">
        <v>2251</v>
      </c>
      <c r="C343" s="291" t="s">
        <v>509</v>
      </c>
      <c r="D343" s="298">
        <v>0</v>
      </c>
      <c r="E343" s="32">
        <v>0</v>
      </c>
      <c r="F343" s="32">
        <v>0</v>
      </c>
      <c r="G343" s="193">
        <f>IF(E343&gt;=F343,E343-F343,0)</f>
        <v>0</v>
      </c>
      <c r="H343" s="193">
        <f>IF(F343&gt;=E343,F343-E343,0)</f>
        <v>0</v>
      </c>
      <c r="I343" s="564">
        <f t="shared" si="42"/>
        <v>0</v>
      </c>
    </row>
    <row r="344" spans="2:9" ht="12.75">
      <c r="B344" s="563">
        <v>22511</v>
      </c>
      <c r="C344" s="291" t="s">
        <v>496</v>
      </c>
      <c r="D344" s="298">
        <v>0</v>
      </c>
      <c r="E344" s="32">
        <v>0</v>
      </c>
      <c r="F344" s="32">
        <v>0</v>
      </c>
      <c r="G344" s="193">
        <f>IF(E344&gt;=F344,E344-F344,0)</f>
        <v>0</v>
      </c>
      <c r="H344" s="193">
        <f>IF(F344&gt;=E344,F344-E344,0)</f>
        <v>0</v>
      </c>
      <c r="I344" s="564">
        <f t="shared" si="42"/>
        <v>0</v>
      </c>
    </row>
    <row r="345" spans="2:9" ht="12.75">
      <c r="B345" s="563"/>
      <c r="C345" s="291"/>
      <c r="D345" s="298"/>
      <c r="I345" s="564"/>
    </row>
    <row r="346" spans="2:9" ht="12.75">
      <c r="B346" s="563">
        <v>23</v>
      </c>
      <c r="C346" s="289" t="s">
        <v>213</v>
      </c>
      <c r="D346" s="298">
        <f>SUM(D347:D356)</f>
        <v>0</v>
      </c>
      <c r="E346" s="298">
        <f>SUM(E347:E356)</f>
        <v>0</v>
      </c>
      <c r="F346" s="298">
        <f>SUM(F347:F356)</f>
        <v>0</v>
      </c>
      <c r="G346" s="193">
        <f aca="true" t="shared" si="43" ref="G346:G356">IF(E346&gt;=F346,E346-F346,0)</f>
        <v>0</v>
      </c>
      <c r="H346" s="193">
        <f aca="true" t="shared" si="44" ref="H346:H356">IF(F346&gt;=E346,F346-E346,0)</f>
        <v>0</v>
      </c>
      <c r="I346" s="564">
        <f t="shared" si="42"/>
        <v>0</v>
      </c>
    </row>
    <row r="347" spans="2:9" ht="12.75">
      <c r="B347" s="563">
        <v>231</v>
      </c>
      <c r="C347" s="291" t="s">
        <v>214</v>
      </c>
      <c r="D347" s="298">
        <v>0</v>
      </c>
      <c r="E347" s="32">
        <v>0</v>
      </c>
      <c r="F347" s="32">
        <v>0</v>
      </c>
      <c r="G347" s="193">
        <f t="shared" si="43"/>
        <v>0</v>
      </c>
      <c r="H347" s="193">
        <f t="shared" si="44"/>
        <v>0</v>
      </c>
      <c r="I347" s="564">
        <f t="shared" si="42"/>
        <v>0</v>
      </c>
    </row>
    <row r="348" spans="2:9" ht="12.75">
      <c r="B348" s="563">
        <v>232</v>
      </c>
      <c r="C348" s="291" t="s">
        <v>215</v>
      </c>
      <c r="D348" s="298">
        <v>0</v>
      </c>
      <c r="E348" s="32">
        <v>0</v>
      </c>
      <c r="F348" s="32">
        <v>0</v>
      </c>
      <c r="G348" s="193">
        <f t="shared" si="43"/>
        <v>0</v>
      </c>
      <c r="H348" s="193">
        <f t="shared" si="44"/>
        <v>0</v>
      </c>
      <c r="I348" s="564">
        <f t="shared" si="42"/>
        <v>0</v>
      </c>
    </row>
    <row r="349" spans="2:9" ht="12.75">
      <c r="B349" s="563">
        <v>233</v>
      </c>
      <c r="C349" s="291" t="s">
        <v>216</v>
      </c>
      <c r="D349" s="298">
        <v>0</v>
      </c>
      <c r="E349" s="32">
        <v>0</v>
      </c>
      <c r="F349" s="32">
        <v>0</v>
      </c>
      <c r="G349" s="193">
        <f t="shared" si="43"/>
        <v>0</v>
      </c>
      <c r="H349" s="193">
        <f t="shared" si="44"/>
        <v>0</v>
      </c>
      <c r="I349" s="564">
        <f t="shared" si="42"/>
        <v>0</v>
      </c>
    </row>
    <row r="350" spans="2:9" ht="12.75">
      <c r="B350" s="563">
        <v>2331</v>
      </c>
      <c r="C350" s="291" t="s">
        <v>217</v>
      </c>
      <c r="D350" s="298">
        <v>0</v>
      </c>
      <c r="E350" s="32">
        <v>0</v>
      </c>
      <c r="F350" s="32">
        <v>0</v>
      </c>
      <c r="G350" s="193">
        <f t="shared" si="43"/>
        <v>0</v>
      </c>
      <c r="H350" s="193">
        <f t="shared" si="44"/>
        <v>0</v>
      </c>
      <c r="I350" s="564">
        <f t="shared" si="42"/>
        <v>0</v>
      </c>
    </row>
    <row r="351" spans="2:9" ht="12.75">
      <c r="B351" s="563">
        <v>2332</v>
      </c>
      <c r="C351" s="291" t="s">
        <v>218</v>
      </c>
      <c r="D351" s="298">
        <v>0</v>
      </c>
      <c r="E351" s="32">
        <v>0</v>
      </c>
      <c r="F351" s="32">
        <v>0</v>
      </c>
      <c r="G351" s="193">
        <f t="shared" si="43"/>
        <v>0</v>
      </c>
      <c r="H351" s="193">
        <f t="shared" si="44"/>
        <v>0</v>
      </c>
      <c r="I351" s="564">
        <f t="shared" si="42"/>
        <v>0</v>
      </c>
    </row>
    <row r="352" spans="2:9" ht="12.75">
      <c r="B352" s="563">
        <v>23321</v>
      </c>
      <c r="C352" s="291" t="s">
        <v>219</v>
      </c>
      <c r="D352" s="298">
        <v>0</v>
      </c>
      <c r="E352" s="32">
        <v>0</v>
      </c>
      <c r="F352" s="32">
        <v>0</v>
      </c>
      <c r="G352" s="193">
        <f t="shared" si="43"/>
        <v>0</v>
      </c>
      <c r="H352" s="193">
        <f t="shared" si="44"/>
        <v>0</v>
      </c>
      <c r="I352" s="564">
        <f t="shared" si="42"/>
        <v>0</v>
      </c>
    </row>
    <row r="353" spans="2:9" ht="12.75">
      <c r="B353" s="563">
        <v>2333</v>
      </c>
      <c r="C353" s="291" t="s">
        <v>220</v>
      </c>
      <c r="D353" s="298">
        <v>0</v>
      </c>
      <c r="E353" s="32">
        <v>0</v>
      </c>
      <c r="F353" s="32">
        <v>0</v>
      </c>
      <c r="G353" s="193">
        <f t="shared" si="43"/>
        <v>0</v>
      </c>
      <c r="H353" s="193">
        <f t="shared" si="44"/>
        <v>0</v>
      </c>
      <c r="I353" s="564">
        <f t="shared" si="42"/>
        <v>0</v>
      </c>
    </row>
    <row r="354" spans="2:9" ht="12.75">
      <c r="B354" s="563">
        <v>23331</v>
      </c>
      <c r="C354" s="291" t="s">
        <v>221</v>
      </c>
      <c r="D354" s="298">
        <v>0</v>
      </c>
      <c r="E354" s="32">
        <v>0</v>
      </c>
      <c r="F354" s="32">
        <v>0</v>
      </c>
      <c r="G354" s="193">
        <f t="shared" si="43"/>
        <v>0</v>
      </c>
      <c r="H354" s="193">
        <f t="shared" si="44"/>
        <v>0</v>
      </c>
      <c r="I354" s="564">
        <f t="shared" si="42"/>
        <v>0</v>
      </c>
    </row>
    <row r="355" spans="2:9" ht="12.75">
      <c r="B355" s="563">
        <v>2334</v>
      </c>
      <c r="C355" s="291" t="s">
        <v>542</v>
      </c>
      <c r="D355" s="298">
        <v>0</v>
      </c>
      <c r="E355" s="32">
        <v>0</v>
      </c>
      <c r="F355" s="32">
        <v>0</v>
      </c>
      <c r="G355" s="193">
        <f t="shared" si="43"/>
        <v>0</v>
      </c>
      <c r="H355" s="193">
        <f t="shared" si="44"/>
        <v>0</v>
      </c>
      <c r="I355" s="564">
        <f t="shared" si="42"/>
        <v>0</v>
      </c>
    </row>
    <row r="356" spans="2:9" ht="12.75">
      <c r="B356" s="563">
        <v>23341</v>
      </c>
      <c r="C356" s="291" t="s">
        <v>222</v>
      </c>
      <c r="D356" s="298">
        <v>0</v>
      </c>
      <c r="E356" s="32">
        <v>0</v>
      </c>
      <c r="F356" s="32">
        <v>0</v>
      </c>
      <c r="G356" s="193">
        <f t="shared" si="43"/>
        <v>0</v>
      </c>
      <c r="H356" s="193">
        <f t="shared" si="44"/>
        <v>0</v>
      </c>
      <c r="I356" s="564">
        <f t="shared" si="42"/>
        <v>0</v>
      </c>
    </row>
    <row r="357" spans="2:9" ht="12.75">
      <c r="B357" s="563"/>
      <c r="C357" s="291"/>
      <c r="D357" s="298"/>
      <c r="I357" s="564"/>
    </row>
    <row r="358" spans="2:9" ht="12.75">
      <c r="B358" s="563">
        <v>24</v>
      </c>
      <c r="C358" s="289" t="s">
        <v>1074</v>
      </c>
      <c r="D358" s="300">
        <f>D360</f>
        <v>0</v>
      </c>
      <c r="E358" s="300">
        <f>E360</f>
        <v>57880</v>
      </c>
      <c r="F358" s="300">
        <f>F360</f>
        <v>116700</v>
      </c>
      <c r="G358" s="193">
        <f>IF(E358&gt;=F358,E358-F358,0)</f>
        <v>0</v>
      </c>
      <c r="H358" s="193">
        <f>IF(F358&gt;=E358,F358-E358,0)</f>
        <v>58820</v>
      </c>
      <c r="I358" s="564">
        <f t="shared" si="42"/>
        <v>-58820</v>
      </c>
    </row>
    <row r="359" spans="2:9" ht="12.75">
      <c r="B359" s="563"/>
      <c r="C359" s="289"/>
      <c r="D359" s="298"/>
      <c r="I359" s="564"/>
    </row>
    <row r="360" spans="2:9" ht="12.75">
      <c r="B360" s="563">
        <v>241</v>
      </c>
      <c r="C360" s="290" t="s">
        <v>1058</v>
      </c>
      <c r="D360" s="299">
        <f>SUM(D361:D369)</f>
        <v>0</v>
      </c>
      <c r="E360" s="299">
        <f>SUM(E361:E369)</f>
        <v>57880</v>
      </c>
      <c r="F360" s="299">
        <f>SUM(F361:F369)</f>
        <v>116700</v>
      </c>
      <c r="G360" s="193">
        <f>IF(E360&gt;=F360,E360-F360,0)</f>
        <v>0</v>
      </c>
      <c r="H360" s="193">
        <f>IF(F360&gt;=E360,F360-E360,0)</f>
        <v>58820</v>
      </c>
      <c r="I360" s="564">
        <f t="shared" si="42"/>
        <v>-58820</v>
      </c>
    </row>
    <row r="361" spans="2:9" ht="12.75">
      <c r="B361" s="565">
        <v>2411</v>
      </c>
      <c r="C361" s="139" t="s">
        <v>223</v>
      </c>
      <c r="D361" s="298">
        <v>0</v>
      </c>
      <c r="E361" s="32">
        <v>0</v>
      </c>
      <c r="F361" s="32">
        <v>50000</v>
      </c>
      <c r="G361" s="193">
        <f>IF(E361&gt;=F361,E361-F361,0)</f>
        <v>0</v>
      </c>
      <c r="H361" s="193">
        <f>IF(F361&gt;=E361,F361-E361,0)</f>
        <v>50000</v>
      </c>
      <c r="I361" s="564">
        <f t="shared" si="42"/>
        <v>-50000</v>
      </c>
    </row>
    <row r="362" spans="2:9" ht="12.75">
      <c r="B362" s="565">
        <v>24111</v>
      </c>
      <c r="C362" s="139" t="s">
        <v>224</v>
      </c>
      <c r="D362" s="298">
        <v>0</v>
      </c>
      <c r="E362" s="32">
        <v>50000</v>
      </c>
      <c r="F362" s="32">
        <v>50000</v>
      </c>
      <c r="G362" s="193">
        <f>IF(E362&gt;=F362,E362-F362,0)</f>
        <v>0</v>
      </c>
      <c r="H362" s="193">
        <f>IF(F362&gt;=E362,F362-E362,0)</f>
        <v>0</v>
      </c>
      <c r="I362" s="564">
        <f t="shared" si="42"/>
        <v>0</v>
      </c>
    </row>
    <row r="363" spans="2:9" ht="12.75">
      <c r="B363" s="565">
        <v>2412</v>
      </c>
      <c r="C363" s="139" t="s">
        <v>704</v>
      </c>
      <c r="D363" s="298">
        <v>0</v>
      </c>
      <c r="E363" s="301">
        <f>E572</f>
        <v>7880</v>
      </c>
      <c r="F363" s="301">
        <f>F572</f>
        <v>16700</v>
      </c>
      <c r="G363" s="193">
        <f>IF(E363&gt;=F363,E363-F363,0)</f>
        <v>0</v>
      </c>
      <c r="H363" s="193">
        <f>IF(F363&gt;=E363,F363-E363,0)</f>
        <v>8820</v>
      </c>
      <c r="I363" s="564">
        <f t="shared" si="42"/>
        <v>-8820</v>
      </c>
    </row>
    <row r="364" spans="2:9" ht="12.75">
      <c r="B364" s="565">
        <v>2413</v>
      </c>
      <c r="C364" s="139" t="s">
        <v>705</v>
      </c>
      <c r="D364" s="298">
        <v>0</v>
      </c>
      <c r="E364" s="32">
        <v>0</v>
      </c>
      <c r="F364" s="32">
        <v>0</v>
      </c>
      <c r="G364" s="193">
        <f aca="true" t="shared" si="45" ref="G364:G369">IF(E364&gt;=F364,E364-F364,0)</f>
        <v>0</v>
      </c>
      <c r="H364" s="193">
        <f aca="true" t="shared" si="46" ref="H364:H369">IF(F364&gt;=E364,F364-E364,0)</f>
        <v>0</v>
      </c>
      <c r="I364" s="564">
        <f t="shared" si="42"/>
        <v>0</v>
      </c>
    </row>
    <row r="365" spans="2:9" ht="12.75">
      <c r="B365" s="565">
        <v>2414</v>
      </c>
      <c r="C365" s="139" t="s">
        <v>225</v>
      </c>
      <c r="D365" s="298">
        <v>0</v>
      </c>
      <c r="E365" s="32">
        <v>0</v>
      </c>
      <c r="F365" s="32">
        <v>0</v>
      </c>
      <c r="G365" s="193">
        <f t="shared" si="45"/>
        <v>0</v>
      </c>
      <c r="H365" s="193">
        <f t="shared" si="46"/>
        <v>0</v>
      </c>
      <c r="I365" s="564">
        <f t="shared" si="42"/>
        <v>0</v>
      </c>
    </row>
    <row r="366" spans="2:9" ht="12.75">
      <c r="B366" s="565">
        <v>2415</v>
      </c>
      <c r="C366" s="139" t="s">
        <v>226</v>
      </c>
      <c r="D366" s="298">
        <v>0</v>
      </c>
      <c r="E366" s="32">
        <v>0</v>
      </c>
      <c r="F366" s="32">
        <v>0</v>
      </c>
      <c r="G366" s="193">
        <f t="shared" si="45"/>
        <v>0</v>
      </c>
      <c r="H366" s="193">
        <f t="shared" si="46"/>
        <v>0</v>
      </c>
      <c r="I366" s="564">
        <f t="shared" si="42"/>
        <v>0</v>
      </c>
    </row>
    <row r="367" spans="2:9" ht="12.75">
      <c r="B367" s="565">
        <v>2416</v>
      </c>
      <c r="C367" s="139" t="s">
        <v>1643</v>
      </c>
      <c r="D367" s="298">
        <v>0</v>
      </c>
      <c r="E367" s="32">
        <v>0</v>
      </c>
      <c r="F367" s="32">
        <v>0</v>
      </c>
      <c r="G367" s="193">
        <f t="shared" si="45"/>
        <v>0</v>
      </c>
      <c r="H367" s="193">
        <f t="shared" si="46"/>
        <v>0</v>
      </c>
      <c r="I367" s="564">
        <f t="shared" si="42"/>
        <v>0</v>
      </c>
    </row>
    <row r="368" spans="2:9" ht="12.75">
      <c r="B368" s="565">
        <v>2417</v>
      </c>
      <c r="C368" s="139" t="s">
        <v>228</v>
      </c>
      <c r="D368" s="298">
        <v>0</v>
      </c>
      <c r="E368" s="32">
        <v>0</v>
      </c>
      <c r="F368" s="32">
        <v>0</v>
      </c>
      <c r="G368" s="193">
        <f t="shared" si="45"/>
        <v>0</v>
      </c>
      <c r="H368" s="193">
        <f t="shared" si="46"/>
        <v>0</v>
      </c>
      <c r="I368" s="564">
        <f t="shared" si="42"/>
        <v>0</v>
      </c>
    </row>
    <row r="369" spans="2:9" ht="12.75">
      <c r="B369" s="565">
        <v>2418</v>
      </c>
      <c r="C369" s="139" t="s">
        <v>229</v>
      </c>
      <c r="D369" s="298">
        <v>0</v>
      </c>
      <c r="E369" s="32">
        <v>0</v>
      </c>
      <c r="F369" s="32">
        <v>0</v>
      </c>
      <c r="G369" s="193">
        <f t="shared" si="45"/>
        <v>0</v>
      </c>
      <c r="H369" s="193">
        <f t="shared" si="46"/>
        <v>0</v>
      </c>
      <c r="I369" s="564">
        <f t="shared" si="42"/>
        <v>0</v>
      </c>
    </row>
    <row r="370" spans="2:9" ht="12.75">
      <c r="B370" s="565">
        <v>2419</v>
      </c>
      <c r="C370" s="139" t="s">
        <v>230</v>
      </c>
      <c r="D370" s="298">
        <v>0</v>
      </c>
      <c r="E370" s="32">
        <v>0</v>
      </c>
      <c r="F370" s="32">
        <v>0</v>
      </c>
      <c r="G370" s="193">
        <f>IF(E370&gt;=F370,E370-F370,0)</f>
        <v>0</v>
      </c>
      <c r="H370" s="193">
        <f>IF(F370&gt;=E370,F370-E370,0)</f>
        <v>0</v>
      </c>
      <c r="I370" s="564">
        <f t="shared" si="42"/>
        <v>0</v>
      </c>
    </row>
    <row r="371" spans="2:9" ht="12.75">
      <c r="B371" s="563"/>
      <c r="C371" s="291"/>
      <c r="D371" s="298"/>
      <c r="I371" s="564"/>
    </row>
    <row r="372" spans="2:9" ht="12.75">
      <c r="B372" s="563">
        <v>25</v>
      </c>
      <c r="C372" s="289" t="s">
        <v>231</v>
      </c>
      <c r="D372" s="300">
        <f>D374+D381+D388+D399+D411</f>
        <v>0</v>
      </c>
      <c r="E372" s="300">
        <f>E374+E381+E388+E399+E411</f>
        <v>0</v>
      </c>
      <c r="F372" s="300">
        <f>F374+F381+F388+F399+F411</f>
        <v>10000</v>
      </c>
      <c r="G372" s="193">
        <f>IF(E372&gt;=F372,E372-F372,0)</f>
        <v>0</v>
      </c>
      <c r="H372" s="193">
        <f>IF(F372&gt;=E372,F372-E372,0)</f>
        <v>10000</v>
      </c>
      <c r="I372" s="564">
        <f t="shared" si="42"/>
        <v>-10000</v>
      </c>
    </row>
    <row r="373" spans="2:9" ht="12.75">
      <c r="B373" s="563"/>
      <c r="C373" s="289"/>
      <c r="D373" s="298"/>
      <c r="I373" s="564"/>
    </row>
    <row r="374" spans="2:9" ht="12.75">
      <c r="B374" s="563">
        <v>251</v>
      </c>
      <c r="C374" s="290" t="s">
        <v>143</v>
      </c>
      <c r="D374" s="299">
        <f>SUM(D375:D379)</f>
        <v>0</v>
      </c>
      <c r="E374" s="299">
        <f>SUM(E375:E379)</f>
        <v>0</v>
      </c>
      <c r="F374" s="299">
        <f>SUM(F375:F379)</f>
        <v>0</v>
      </c>
      <c r="G374" s="193">
        <f aca="true" t="shared" si="47" ref="G374:G379">IF(E374&gt;=F374,E374-F374,0)</f>
        <v>0</v>
      </c>
      <c r="H374" s="193">
        <f aca="true" t="shared" si="48" ref="H374:H379">IF(F374&gt;=E374,F374-E374,0)</f>
        <v>0</v>
      </c>
      <c r="I374" s="564">
        <f t="shared" si="42"/>
        <v>0</v>
      </c>
    </row>
    <row r="375" spans="2:9" ht="12.75">
      <c r="B375" s="563">
        <v>2511</v>
      </c>
      <c r="C375" s="291" t="s">
        <v>232</v>
      </c>
      <c r="D375" s="298">
        <v>0</v>
      </c>
      <c r="E375" s="32">
        <v>0</v>
      </c>
      <c r="F375" s="32">
        <v>0</v>
      </c>
      <c r="G375" s="193">
        <f t="shared" si="47"/>
        <v>0</v>
      </c>
      <c r="H375" s="193">
        <f t="shared" si="48"/>
        <v>0</v>
      </c>
      <c r="I375" s="564">
        <f t="shared" si="42"/>
        <v>0</v>
      </c>
    </row>
    <row r="376" spans="2:9" ht="12.75">
      <c r="B376" s="563">
        <v>2512</v>
      </c>
      <c r="C376" s="291" t="s">
        <v>233</v>
      </c>
      <c r="D376" s="298">
        <v>0</v>
      </c>
      <c r="E376" s="32">
        <v>0</v>
      </c>
      <c r="F376" s="32">
        <v>0</v>
      </c>
      <c r="G376" s="193">
        <f t="shared" si="47"/>
        <v>0</v>
      </c>
      <c r="H376" s="193">
        <f t="shared" si="48"/>
        <v>0</v>
      </c>
      <c r="I376" s="564">
        <f t="shared" si="42"/>
        <v>0</v>
      </c>
    </row>
    <row r="377" spans="2:9" ht="12.75">
      <c r="B377" s="563">
        <v>2513</v>
      </c>
      <c r="C377" s="291" t="s">
        <v>234</v>
      </c>
      <c r="D377" s="298">
        <v>0</v>
      </c>
      <c r="E377" s="32">
        <v>0</v>
      </c>
      <c r="F377" s="32">
        <v>0</v>
      </c>
      <c r="G377" s="193">
        <f t="shared" si="47"/>
        <v>0</v>
      </c>
      <c r="H377" s="193">
        <f t="shared" si="48"/>
        <v>0</v>
      </c>
      <c r="I377" s="564">
        <f t="shared" si="42"/>
        <v>0</v>
      </c>
    </row>
    <row r="378" spans="2:9" ht="12.75">
      <c r="B378" s="563">
        <v>2514</v>
      </c>
      <c r="C378" s="291" t="s">
        <v>235</v>
      </c>
      <c r="D378" s="298">
        <v>0</v>
      </c>
      <c r="E378" s="32">
        <v>0</v>
      </c>
      <c r="F378" s="32">
        <v>0</v>
      </c>
      <c r="G378" s="193">
        <f t="shared" si="47"/>
        <v>0</v>
      </c>
      <c r="H378" s="193">
        <f t="shared" si="48"/>
        <v>0</v>
      </c>
      <c r="I378" s="564">
        <f t="shared" si="42"/>
        <v>0</v>
      </c>
    </row>
    <row r="379" spans="2:9" ht="12.75">
      <c r="B379" s="563">
        <v>2515</v>
      </c>
      <c r="C379" s="291" t="s">
        <v>236</v>
      </c>
      <c r="D379" s="298">
        <v>0</v>
      </c>
      <c r="E379" s="32">
        <v>0</v>
      </c>
      <c r="F379" s="32">
        <v>0</v>
      </c>
      <c r="G379" s="193">
        <f t="shared" si="47"/>
        <v>0</v>
      </c>
      <c r="H379" s="193">
        <f t="shared" si="48"/>
        <v>0</v>
      </c>
      <c r="I379" s="564">
        <f t="shared" si="42"/>
        <v>0</v>
      </c>
    </row>
    <row r="380" spans="2:9" ht="12.75">
      <c r="B380" s="563"/>
      <c r="C380" s="291"/>
      <c r="D380" s="298"/>
      <c r="I380" s="564"/>
    </row>
    <row r="381" spans="2:9" ht="12.75">
      <c r="B381" s="563">
        <v>252</v>
      </c>
      <c r="C381" s="290" t="s">
        <v>149</v>
      </c>
      <c r="D381" s="299">
        <f>SUM(D382:D386)</f>
        <v>0</v>
      </c>
      <c r="E381" s="299">
        <f>SUM(E382:E386)</f>
        <v>0</v>
      </c>
      <c r="F381" s="299">
        <f>SUM(F382:F386)</f>
        <v>0</v>
      </c>
      <c r="G381" s="193">
        <f aca="true" t="shared" si="49" ref="G381:G386">IF(E381&gt;=F381,E381-F381,0)</f>
        <v>0</v>
      </c>
      <c r="H381" s="193">
        <f aca="true" t="shared" si="50" ref="H381:H386">IF(F381&gt;=E381,F381-E381,0)</f>
        <v>0</v>
      </c>
      <c r="I381" s="564">
        <f t="shared" si="42"/>
        <v>0</v>
      </c>
    </row>
    <row r="382" spans="2:9" ht="12.75">
      <c r="B382" s="563">
        <v>2521</v>
      </c>
      <c r="C382" s="291" t="s">
        <v>237</v>
      </c>
      <c r="D382" s="298">
        <v>0</v>
      </c>
      <c r="E382" s="32">
        <v>0</v>
      </c>
      <c r="F382" s="32">
        <v>0</v>
      </c>
      <c r="G382" s="193">
        <f t="shared" si="49"/>
        <v>0</v>
      </c>
      <c r="H382" s="193">
        <f t="shared" si="50"/>
        <v>0</v>
      </c>
      <c r="I382" s="564">
        <f t="shared" si="42"/>
        <v>0</v>
      </c>
    </row>
    <row r="383" spans="2:9" ht="12.75">
      <c r="B383" s="563">
        <v>2522</v>
      </c>
      <c r="C383" s="291" t="s">
        <v>238</v>
      </c>
      <c r="D383" s="298">
        <v>0</v>
      </c>
      <c r="E383" s="32">
        <v>0</v>
      </c>
      <c r="F383" s="32">
        <v>0</v>
      </c>
      <c r="G383" s="193">
        <f t="shared" si="49"/>
        <v>0</v>
      </c>
      <c r="H383" s="193">
        <f t="shared" si="50"/>
        <v>0</v>
      </c>
      <c r="I383" s="564">
        <f t="shared" si="42"/>
        <v>0</v>
      </c>
    </row>
    <row r="384" spans="2:9" ht="12.75">
      <c r="B384" s="563">
        <v>2523</v>
      </c>
      <c r="C384" s="291" t="s">
        <v>239</v>
      </c>
      <c r="D384" s="298">
        <v>0</v>
      </c>
      <c r="E384" s="32">
        <v>0</v>
      </c>
      <c r="F384" s="32">
        <v>0</v>
      </c>
      <c r="G384" s="193">
        <f t="shared" si="49"/>
        <v>0</v>
      </c>
      <c r="H384" s="193">
        <f t="shared" si="50"/>
        <v>0</v>
      </c>
      <c r="I384" s="564">
        <f t="shared" si="42"/>
        <v>0</v>
      </c>
    </row>
    <row r="385" spans="2:9" ht="12.75">
      <c r="B385" s="563">
        <v>2524</v>
      </c>
      <c r="C385" s="291" t="s">
        <v>240</v>
      </c>
      <c r="D385" s="298">
        <v>0</v>
      </c>
      <c r="E385" s="32">
        <v>0</v>
      </c>
      <c r="F385" s="32">
        <v>0</v>
      </c>
      <c r="G385" s="193">
        <f t="shared" si="49"/>
        <v>0</v>
      </c>
      <c r="H385" s="193">
        <f t="shared" si="50"/>
        <v>0</v>
      </c>
      <c r="I385" s="564">
        <f t="shared" si="42"/>
        <v>0</v>
      </c>
    </row>
    <row r="386" spans="2:9" ht="12.75">
      <c r="B386" s="563">
        <v>2525</v>
      </c>
      <c r="C386" s="291" t="s">
        <v>241</v>
      </c>
      <c r="D386" s="298">
        <v>0</v>
      </c>
      <c r="E386" s="32">
        <v>0</v>
      </c>
      <c r="F386" s="32">
        <v>0</v>
      </c>
      <c r="G386" s="193">
        <f t="shared" si="49"/>
        <v>0</v>
      </c>
      <c r="H386" s="193">
        <f t="shared" si="50"/>
        <v>0</v>
      </c>
      <c r="I386" s="564">
        <f t="shared" si="42"/>
        <v>0</v>
      </c>
    </row>
    <row r="387" spans="2:9" ht="12.75">
      <c r="B387" s="563"/>
      <c r="C387" s="291"/>
      <c r="D387" s="298"/>
      <c r="I387" s="564"/>
    </row>
    <row r="388" spans="2:9" ht="12.75">
      <c r="B388" s="563">
        <v>253</v>
      </c>
      <c r="C388" s="290" t="s">
        <v>155</v>
      </c>
      <c r="D388" s="299">
        <f>SUM(D389:D395)</f>
        <v>0</v>
      </c>
      <c r="E388" s="299">
        <f>SUM(E389:E395)</f>
        <v>0</v>
      </c>
      <c r="F388" s="299">
        <f>SUM(F389:F395)</f>
        <v>0</v>
      </c>
      <c r="G388" s="193">
        <f aca="true" t="shared" si="51" ref="G388:G395">IF(E388&gt;=F388,E388-F388,0)</f>
        <v>0</v>
      </c>
      <c r="H388" s="193">
        <f aca="true" t="shared" si="52" ref="H388:H395">IF(F388&gt;=E388,F388-E388,0)</f>
        <v>0</v>
      </c>
      <c r="I388" s="564">
        <f t="shared" si="42"/>
        <v>0</v>
      </c>
    </row>
    <row r="389" spans="2:9" ht="12.75">
      <c r="B389" s="563">
        <v>2531</v>
      </c>
      <c r="C389" s="291" t="s">
        <v>242</v>
      </c>
      <c r="D389" s="298">
        <v>0</v>
      </c>
      <c r="E389" s="32">
        <v>0</v>
      </c>
      <c r="F389" s="32">
        <v>0</v>
      </c>
      <c r="G389" s="193">
        <f t="shared" si="51"/>
        <v>0</v>
      </c>
      <c r="H389" s="193">
        <f t="shared" si="52"/>
        <v>0</v>
      </c>
      <c r="I389" s="564">
        <f t="shared" si="42"/>
        <v>0</v>
      </c>
    </row>
    <row r="390" spans="2:9" ht="12.75">
      <c r="B390" s="563">
        <v>2532</v>
      </c>
      <c r="C390" s="291" t="s">
        <v>243</v>
      </c>
      <c r="D390" s="298">
        <v>0</v>
      </c>
      <c r="E390" s="32">
        <v>0</v>
      </c>
      <c r="F390" s="32">
        <v>0</v>
      </c>
      <c r="G390" s="193">
        <f t="shared" si="51"/>
        <v>0</v>
      </c>
      <c r="H390" s="193">
        <f t="shared" si="52"/>
        <v>0</v>
      </c>
      <c r="I390" s="564">
        <f t="shared" si="42"/>
        <v>0</v>
      </c>
    </row>
    <row r="391" spans="2:9" ht="12.75">
      <c r="B391" s="563">
        <v>2533</v>
      </c>
      <c r="C391" s="291" t="s">
        <v>706</v>
      </c>
      <c r="D391" s="298">
        <v>0</v>
      </c>
      <c r="E391" s="32">
        <v>0</v>
      </c>
      <c r="F391" s="32">
        <v>0</v>
      </c>
      <c r="G391" s="193">
        <f t="shared" si="51"/>
        <v>0</v>
      </c>
      <c r="H391" s="193">
        <f t="shared" si="52"/>
        <v>0</v>
      </c>
      <c r="I391" s="564">
        <f t="shared" si="42"/>
        <v>0</v>
      </c>
    </row>
    <row r="392" spans="2:9" ht="12.75">
      <c r="B392" s="563">
        <v>2534</v>
      </c>
      <c r="C392" s="291" t="s">
        <v>707</v>
      </c>
      <c r="D392" s="298">
        <v>0</v>
      </c>
      <c r="E392" s="32">
        <v>0</v>
      </c>
      <c r="F392" s="32">
        <v>0</v>
      </c>
      <c r="G392" s="193">
        <f t="shared" si="51"/>
        <v>0</v>
      </c>
      <c r="H392" s="193">
        <f t="shared" si="52"/>
        <v>0</v>
      </c>
      <c r="I392" s="564">
        <f t="shared" si="42"/>
        <v>0</v>
      </c>
    </row>
    <row r="393" spans="2:9" ht="12.75">
      <c r="B393" s="563">
        <v>2535</v>
      </c>
      <c r="C393" s="291" t="s">
        <v>708</v>
      </c>
      <c r="D393" s="298">
        <v>0</v>
      </c>
      <c r="E393" s="32">
        <v>0</v>
      </c>
      <c r="F393" s="32">
        <v>0</v>
      </c>
      <c r="G393" s="193">
        <f t="shared" si="51"/>
        <v>0</v>
      </c>
      <c r="H393" s="193">
        <f t="shared" si="52"/>
        <v>0</v>
      </c>
      <c r="I393" s="564">
        <f t="shared" si="42"/>
        <v>0</v>
      </c>
    </row>
    <row r="394" spans="2:9" ht="12.75">
      <c r="B394" s="563">
        <v>2536</v>
      </c>
      <c r="C394" s="291" t="s">
        <v>245</v>
      </c>
      <c r="D394" s="298">
        <v>0</v>
      </c>
      <c r="E394" s="32">
        <v>0</v>
      </c>
      <c r="F394" s="32">
        <v>0</v>
      </c>
      <c r="G394" s="193">
        <f t="shared" si="51"/>
        <v>0</v>
      </c>
      <c r="H394" s="193">
        <f t="shared" si="52"/>
        <v>0</v>
      </c>
      <c r="I394" s="564">
        <f t="shared" si="42"/>
        <v>0</v>
      </c>
    </row>
    <row r="395" spans="2:9" ht="12.75">
      <c r="B395" s="563">
        <v>2537</v>
      </c>
      <c r="C395" s="291" t="s">
        <v>246</v>
      </c>
      <c r="D395" s="298">
        <v>0</v>
      </c>
      <c r="E395" s="32">
        <v>0</v>
      </c>
      <c r="F395" s="32">
        <v>0</v>
      </c>
      <c r="G395" s="193">
        <f t="shared" si="51"/>
        <v>0</v>
      </c>
      <c r="H395" s="193">
        <f t="shared" si="52"/>
        <v>0</v>
      </c>
      <c r="I395" s="564">
        <f t="shared" si="42"/>
        <v>0</v>
      </c>
    </row>
    <row r="396" spans="2:9" ht="12.75">
      <c r="B396" s="563">
        <v>2538</v>
      </c>
      <c r="C396" s="291" t="s">
        <v>247</v>
      </c>
      <c r="D396" s="298">
        <v>0</v>
      </c>
      <c r="E396" s="32">
        <v>0</v>
      </c>
      <c r="F396" s="32">
        <v>0</v>
      </c>
      <c r="G396" s="193">
        <f>IF(E396&gt;=F396,E396-F396,0)</f>
        <v>0</v>
      </c>
      <c r="H396" s="193">
        <f>IF(F396&gt;=E396,F396-E396,0)</f>
        <v>0</v>
      </c>
      <c r="I396" s="564">
        <f t="shared" si="42"/>
        <v>0</v>
      </c>
    </row>
    <row r="397" spans="2:9" ht="12.75">
      <c r="B397" s="563">
        <v>2539</v>
      </c>
      <c r="C397" s="291" t="s">
        <v>248</v>
      </c>
      <c r="D397" s="298">
        <v>0</v>
      </c>
      <c r="E397" s="32">
        <v>0</v>
      </c>
      <c r="F397" s="32">
        <v>0</v>
      </c>
      <c r="G397" s="193">
        <f>IF(E397&gt;=F397,E397-F397,0)</f>
        <v>0</v>
      </c>
      <c r="H397" s="193">
        <f>IF(F397&gt;=E397,F397-E397,0)</f>
        <v>0</v>
      </c>
      <c r="I397" s="564">
        <f t="shared" si="42"/>
        <v>0</v>
      </c>
    </row>
    <row r="398" spans="2:9" ht="12.75">
      <c r="B398" s="563"/>
      <c r="C398" s="291"/>
      <c r="D398" s="298"/>
      <c r="I398" s="564"/>
    </row>
    <row r="399" spans="2:9" ht="12.75">
      <c r="B399" s="563">
        <v>254</v>
      </c>
      <c r="C399" s="290" t="s">
        <v>162</v>
      </c>
      <c r="D399" s="299">
        <f>SUM(D400:D406)</f>
        <v>0</v>
      </c>
      <c r="E399" s="299">
        <f>SUM(E400:E406)</f>
        <v>0</v>
      </c>
      <c r="F399" s="299">
        <f>SUM(F400:F406)</f>
        <v>0</v>
      </c>
      <c r="G399" s="193">
        <f aca="true" t="shared" si="53" ref="G399:G406">IF(E399&gt;=F399,E399-F399,0)</f>
        <v>0</v>
      </c>
      <c r="H399" s="193">
        <f aca="true" t="shared" si="54" ref="H399:H406">IF(F399&gt;=E399,F399-E399,0)</f>
        <v>0</v>
      </c>
      <c r="I399" s="564">
        <f t="shared" si="42"/>
        <v>0</v>
      </c>
    </row>
    <row r="400" spans="2:9" ht="12.75">
      <c r="B400" s="563">
        <v>2541</v>
      </c>
      <c r="C400" s="291" t="s">
        <v>249</v>
      </c>
      <c r="D400" s="298">
        <v>0</v>
      </c>
      <c r="E400" s="32">
        <v>0</v>
      </c>
      <c r="F400" s="32">
        <v>0</v>
      </c>
      <c r="G400" s="193">
        <f t="shared" si="53"/>
        <v>0</v>
      </c>
      <c r="H400" s="193">
        <f t="shared" si="54"/>
        <v>0</v>
      </c>
      <c r="I400" s="564">
        <f t="shared" si="42"/>
        <v>0</v>
      </c>
    </row>
    <row r="401" spans="2:9" ht="12.75">
      <c r="B401" s="563">
        <v>2542</v>
      </c>
      <c r="C401" s="291" t="s">
        <v>250</v>
      </c>
      <c r="D401" s="298">
        <v>0</v>
      </c>
      <c r="E401" s="32">
        <v>0</v>
      </c>
      <c r="F401" s="32">
        <v>0</v>
      </c>
      <c r="G401" s="193">
        <f t="shared" si="53"/>
        <v>0</v>
      </c>
      <c r="H401" s="193">
        <f t="shared" si="54"/>
        <v>0</v>
      </c>
      <c r="I401" s="564">
        <f t="shared" si="42"/>
        <v>0</v>
      </c>
    </row>
    <row r="402" spans="2:9" ht="12.75">
      <c r="B402" s="563">
        <v>2543</v>
      </c>
      <c r="C402" s="291" t="s">
        <v>252</v>
      </c>
      <c r="D402" s="298">
        <v>0</v>
      </c>
      <c r="E402" s="32">
        <v>0</v>
      </c>
      <c r="F402" s="32">
        <v>0</v>
      </c>
      <c r="G402" s="193">
        <f t="shared" si="53"/>
        <v>0</v>
      </c>
      <c r="H402" s="193">
        <f t="shared" si="54"/>
        <v>0</v>
      </c>
      <c r="I402" s="564">
        <f t="shared" si="42"/>
        <v>0</v>
      </c>
    </row>
    <row r="403" spans="2:9" ht="12.75">
      <c r="B403" s="563">
        <v>2544</v>
      </c>
      <c r="C403" s="291" t="s">
        <v>267</v>
      </c>
      <c r="D403" s="298">
        <v>0</v>
      </c>
      <c r="E403" s="32">
        <v>0</v>
      </c>
      <c r="F403" s="32">
        <v>0</v>
      </c>
      <c r="G403" s="193">
        <f t="shared" si="53"/>
        <v>0</v>
      </c>
      <c r="H403" s="193">
        <f t="shared" si="54"/>
        <v>0</v>
      </c>
      <c r="I403" s="564">
        <f t="shared" si="42"/>
        <v>0</v>
      </c>
    </row>
    <row r="404" spans="2:9" ht="12.75">
      <c r="B404" s="563">
        <v>2545</v>
      </c>
      <c r="C404" s="291" t="s">
        <v>709</v>
      </c>
      <c r="D404" s="298">
        <v>0</v>
      </c>
      <c r="E404" s="32">
        <v>0</v>
      </c>
      <c r="F404" s="32">
        <v>0</v>
      </c>
      <c r="G404" s="193">
        <f t="shared" si="53"/>
        <v>0</v>
      </c>
      <c r="H404" s="193">
        <f t="shared" si="54"/>
        <v>0</v>
      </c>
      <c r="I404" s="564">
        <f t="shared" si="42"/>
        <v>0</v>
      </c>
    </row>
    <row r="405" spans="2:9" ht="12.75">
      <c r="B405" s="563">
        <v>2546</v>
      </c>
      <c r="C405" s="291" t="s">
        <v>710</v>
      </c>
      <c r="D405" s="298">
        <v>0</v>
      </c>
      <c r="E405" s="32">
        <v>0</v>
      </c>
      <c r="F405" s="32">
        <v>0</v>
      </c>
      <c r="G405" s="193">
        <f t="shared" si="53"/>
        <v>0</v>
      </c>
      <c r="H405" s="193">
        <f t="shared" si="54"/>
        <v>0</v>
      </c>
      <c r="I405" s="564">
        <f aca="true" t="shared" si="55" ref="I405:I468">IF(D405&gt;0,D405+G405-H405,G405-H405)</f>
        <v>0</v>
      </c>
    </row>
    <row r="406" spans="2:9" ht="12.75">
      <c r="B406" s="563">
        <v>2547</v>
      </c>
      <c r="C406" s="291" t="s">
        <v>165</v>
      </c>
      <c r="D406" s="298">
        <v>0</v>
      </c>
      <c r="E406" s="32">
        <v>0</v>
      </c>
      <c r="F406" s="32">
        <v>0</v>
      </c>
      <c r="G406" s="193">
        <f t="shared" si="53"/>
        <v>0</v>
      </c>
      <c r="H406" s="193">
        <f t="shared" si="54"/>
        <v>0</v>
      </c>
      <c r="I406" s="564">
        <f t="shared" si="55"/>
        <v>0</v>
      </c>
    </row>
    <row r="407" spans="2:9" ht="12.75">
      <c r="B407" s="563">
        <v>2548</v>
      </c>
      <c r="C407" s="291" t="s">
        <v>251</v>
      </c>
      <c r="D407" s="298">
        <v>0</v>
      </c>
      <c r="E407" s="32">
        <v>0</v>
      </c>
      <c r="F407" s="32">
        <v>0</v>
      </c>
      <c r="G407" s="193">
        <f>IF(E407&gt;=F407,E407-F407,0)</f>
        <v>0</v>
      </c>
      <c r="H407" s="193">
        <f>IF(F407&gt;=E407,F407-E407,0)</f>
        <v>0</v>
      </c>
      <c r="I407" s="564">
        <f t="shared" si="55"/>
        <v>0</v>
      </c>
    </row>
    <row r="408" spans="2:9" ht="12.75">
      <c r="B408" s="563">
        <v>2549</v>
      </c>
      <c r="C408" s="291" t="s">
        <v>253</v>
      </c>
      <c r="D408" s="298">
        <v>0</v>
      </c>
      <c r="E408" s="32">
        <v>0</v>
      </c>
      <c r="F408" s="32">
        <v>0</v>
      </c>
      <c r="G408" s="193">
        <f>IF(E408&gt;=F408,E408-F408,0)</f>
        <v>0</v>
      </c>
      <c r="H408" s="193">
        <f>IF(F408&gt;=E408,F408-E408,0)</f>
        <v>0</v>
      </c>
      <c r="I408" s="564">
        <f t="shared" si="55"/>
        <v>0</v>
      </c>
    </row>
    <row r="409" spans="2:9" ht="12.75">
      <c r="B409" s="563">
        <v>25410</v>
      </c>
      <c r="C409" s="291" t="s">
        <v>254</v>
      </c>
      <c r="D409" s="298">
        <v>0</v>
      </c>
      <c r="E409" s="32">
        <v>0</v>
      </c>
      <c r="F409" s="32">
        <v>0</v>
      </c>
      <c r="G409" s="193">
        <f>IF(E409&gt;=F409,E409-F409,0)</f>
        <v>0</v>
      </c>
      <c r="H409" s="193">
        <f>IF(F409&gt;=E409,F409-E409,0)</f>
        <v>0</v>
      </c>
      <c r="I409" s="564">
        <f t="shared" si="55"/>
        <v>0</v>
      </c>
    </row>
    <row r="410" spans="2:9" ht="12.75">
      <c r="B410" s="563"/>
      <c r="C410" s="291"/>
      <c r="D410" s="298"/>
      <c r="I410" s="564"/>
    </row>
    <row r="411" spans="2:9" ht="12.75">
      <c r="B411" s="563">
        <v>255</v>
      </c>
      <c r="C411" s="290" t="s">
        <v>169</v>
      </c>
      <c r="D411" s="299">
        <f>SUM(D412:D413)</f>
        <v>0</v>
      </c>
      <c r="E411" s="299">
        <f>SUM(E412:E413)</f>
        <v>0</v>
      </c>
      <c r="F411" s="299">
        <f>SUM(F412:F413)</f>
        <v>10000</v>
      </c>
      <c r="G411" s="193">
        <f>IF(E411&gt;=F411,E411-F411,0)</f>
        <v>0</v>
      </c>
      <c r="H411" s="193">
        <f>IF(F411&gt;=E411,F411-E411,0)</f>
        <v>10000</v>
      </c>
      <c r="I411" s="564">
        <f t="shared" si="55"/>
        <v>-10000</v>
      </c>
    </row>
    <row r="412" spans="2:9" ht="12.75">
      <c r="B412" s="563">
        <v>2551</v>
      </c>
      <c r="C412" s="291" t="s">
        <v>255</v>
      </c>
      <c r="D412" s="298">
        <v>0</v>
      </c>
      <c r="E412" s="32">
        <v>0</v>
      </c>
      <c r="F412" s="32">
        <v>10000</v>
      </c>
      <c r="G412" s="193">
        <f>IF(E412&gt;=F412,E412-F412,0)</f>
        <v>0</v>
      </c>
      <c r="H412" s="193">
        <f>IF(F412&gt;=E412,F412-E412,0)</f>
        <v>10000</v>
      </c>
      <c r="I412" s="564">
        <f t="shared" si="55"/>
        <v>-10000</v>
      </c>
    </row>
    <row r="413" spans="2:9" ht="12.75">
      <c r="B413" s="563">
        <v>2552</v>
      </c>
      <c r="C413" s="291" t="s">
        <v>256</v>
      </c>
      <c r="D413" s="298">
        <v>0</v>
      </c>
      <c r="E413" s="32">
        <v>0</v>
      </c>
      <c r="F413" s="32">
        <v>0</v>
      </c>
      <c r="G413" s="193">
        <f>IF(E413&gt;=F413,E413-F413,0)</f>
        <v>0</v>
      </c>
      <c r="H413" s="193">
        <f>IF(F413&gt;=E413,F413-E413,0)</f>
        <v>0</v>
      </c>
      <c r="I413" s="564">
        <f t="shared" si="55"/>
        <v>0</v>
      </c>
    </row>
    <row r="414" spans="2:9" ht="12.75">
      <c r="B414" s="563"/>
      <c r="C414" s="289"/>
      <c r="D414" s="298"/>
      <c r="I414" s="564"/>
    </row>
    <row r="415" spans="2:9" ht="12.75">
      <c r="B415" s="563">
        <v>3</v>
      </c>
      <c r="C415" s="360" t="s">
        <v>358</v>
      </c>
      <c r="D415" s="300">
        <f>D417+D423+D429+D435+D439+D444+D451</f>
        <v>0</v>
      </c>
      <c r="E415" s="300">
        <f>E417+E423+E429+E435+E439+E444+E451</f>
        <v>0</v>
      </c>
      <c r="F415" s="300">
        <f>F417+F423+F429+F435+F439+F444+F451</f>
        <v>16700</v>
      </c>
      <c r="G415" s="193">
        <f>IF(E415&gt;=F415,E415-F415,0)</f>
        <v>0</v>
      </c>
      <c r="H415" s="193">
        <f>IF(F415&gt;=E415,F415-E415,0)</f>
        <v>16700</v>
      </c>
      <c r="I415" s="564">
        <f t="shared" si="55"/>
        <v>-16700</v>
      </c>
    </row>
    <row r="416" spans="2:9" ht="12.75">
      <c r="B416" s="563"/>
      <c r="C416" s="289"/>
      <c r="D416" s="298"/>
      <c r="I416" s="564"/>
    </row>
    <row r="417" spans="2:9" ht="12.75">
      <c r="B417" s="563">
        <v>31</v>
      </c>
      <c r="C417" s="290" t="s">
        <v>428</v>
      </c>
      <c r="D417" s="299">
        <f>SUM(D418:D419)</f>
        <v>0</v>
      </c>
      <c r="E417" s="299">
        <f>SUM(E418:E419)</f>
        <v>0</v>
      </c>
      <c r="F417" s="299">
        <f>SUM(F418:F419)</f>
        <v>16700</v>
      </c>
      <c r="G417" s="193">
        <f>IF(E417&gt;=F417,E417-F417,0)</f>
        <v>0</v>
      </c>
      <c r="H417" s="193">
        <f>IF(F417&gt;=E417,F417-E417,0)</f>
        <v>16700</v>
      </c>
      <c r="I417" s="564">
        <f t="shared" si="55"/>
        <v>-16700</v>
      </c>
    </row>
    <row r="418" spans="2:9" ht="12.75">
      <c r="B418" s="563">
        <v>311</v>
      </c>
      <c r="C418" s="291" t="s">
        <v>718</v>
      </c>
      <c r="D418" s="298">
        <v>0</v>
      </c>
      <c r="E418" s="32">
        <v>0</v>
      </c>
      <c r="F418" s="32">
        <v>16700</v>
      </c>
      <c r="G418" s="193">
        <f>IF(E418&gt;=F418,E418-F418,0)</f>
        <v>0</v>
      </c>
      <c r="H418" s="193">
        <f>IF(F418&gt;=E418,F418-E418,0)</f>
        <v>16700</v>
      </c>
      <c r="I418" s="564">
        <f t="shared" si="55"/>
        <v>-16700</v>
      </c>
    </row>
    <row r="419" spans="2:9" ht="12.75">
      <c r="B419" s="563">
        <v>312</v>
      </c>
      <c r="C419" s="291" t="s">
        <v>723</v>
      </c>
      <c r="D419" s="298">
        <v>0</v>
      </c>
      <c r="E419" s="32">
        <v>0</v>
      </c>
      <c r="F419" s="32">
        <v>0</v>
      </c>
      <c r="G419" s="193">
        <f>IF(E419&gt;=F419,E419-F419,0)</f>
        <v>0</v>
      </c>
      <c r="H419" s="193">
        <f>IF(F419&gt;=E419,F419-E419,0)</f>
        <v>0</v>
      </c>
      <c r="I419" s="564">
        <f t="shared" si="55"/>
        <v>0</v>
      </c>
    </row>
    <row r="420" spans="2:9" ht="12.75">
      <c r="B420" s="563">
        <v>313</v>
      </c>
      <c r="C420" s="291" t="s">
        <v>717</v>
      </c>
      <c r="D420" s="298">
        <v>0</v>
      </c>
      <c r="E420" s="32">
        <v>0</v>
      </c>
      <c r="F420" s="32">
        <v>0</v>
      </c>
      <c r="G420" s="193">
        <f>IF(E420&gt;=F420,E420-F420,0)</f>
        <v>0</v>
      </c>
      <c r="H420" s="193">
        <f>IF(F420&gt;=E420,F420-E420,0)</f>
        <v>0</v>
      </c>
      <c r="I420" s="564">
        <f t="shared" si="55"/>
        <v>0</v>
      </c>
    </row>
    <row r="421" spans="2:9" ht="12.75">
      <c r="B421" s="563">
        <v>314</v>
      </c>
      <c r="C421" s="291" t="s">
        <v>497</v>
      </c>
      <c r="D421" s="298">
        <v>0</v>
      </c>
      <c r="E421" s="32">
        <v>0</v>
      </c>
      <c r="F421" s="32">
        <v>0</v>
      </c>
      <c r="G421" s="193">
        <f>IF(E421&gt;=F421,E421-F421,0)</f>
        <v>0</v>
      </c>
      <c r="H421" s="193">
        <f>IF(F421&gt;=E421,F421-E421,0)</f>
        <v>0</v>
      </c>
      <c r="I421" s="564">
        <f t="shared" si="55"/>
        <v>0</v>
      </c>
    </row>
    <row r="422" spans="2:9" ht="12.75">
      <c r="B422" s="563"/>
      <c r="C422" s="291"/>
      <c r="D422" s="298"/>
      <c r="I422" s="564"/>
    </row>
    <row r="423" spans="2:9" ht="12.75">
      <c r="B423" s="563">
        <v>32</v>
      </c>
      <c r="C423" s="290" t="s">
        <v>427</v>
      </c>
      <c r="D423" s="299">
        <f>SUM(D424:D425)</f>
        <v>0</v>
      </c>
      <c r="E423" s="299">
        <f>SUM(E424:E425)</f>
        <v>0</v>
      </c>
      <c r="F423" s="299">
        <f>SUM(F424:F425)</f>
        <v>0</v>
      </c>
      <c r="G423" s="193">
        <f>IF(E423&gt;=F423,E423-F423,0)</f>
        <v>0</v>
      </c>
      <c r="H423" s="193">
        <f>IF(F423&gt;=E423,F423-E423,0)</f>
        <v>0</v>
      </c>
      <c r="I423" s="564">
        <f t="shared" si="55"/>
        <v>0</v>
      </c>
    </row>
    <row r="424" spans="2:9" ht="12.75">
      <c r="B424" s="563">
        <v>321</v>
      </c>
      <c r="C424" s="291" t="s">
        <v>719</v>
      </c>
      <c r="D424" s="298">
        <v>0</v>
      </c>
      <c r="E424" s="32">
        <v>0</v>
      </c>
      <c r="F424" s="32">
        <v>0</v>
      </c>
      <c r="G424" s="193">
        <f>IF(E424&gt;=F424,E424-F424,0)</f>
        <v>0</v>
      </c>
      <c r="H424" s="193">
        <f>IF(F424&gt;=E424,F424-E424,0)</f>
        <v>0</v>
      </c>
      <c r="I424" s="564">
        <f t="shared" si="55"/>
        <v>0</v>
      </c>
    </row>
    <row r="425" spans="2:9" ht="12.75">
      <c r="B425" s="563">
        <v>322</v>
      </c>
      <c r="C425" s="291" t="s">
        <v>724</v>
      </c>
      <c r="D425" s="298">
        <v>0</v>
      </c>
      <c r="E425" s="32">
        <v>0</v>
      </c>
      <c r="F425" s="32">
        <v>0</v>
      </c>
      <c r="G425" s="193">
        <f>IF(E425&gt;=F425,E425-F425,0)</f>
        <v>0</v>
      </c>
      <c r="H425" s="193">
        <f>IF(F425&gt;=E425,F425-E425,0)</f>
        <v>0</v>
      </c>
      <c r="I425" s="564">
        <f t="shared" si="55"/>
        <v>0</v>
      </c>
    </row>
    <row r="426" spans="2:9" ht="12.75">
      <c r="B426" s="563">
        <v>323</v>
      </c>
      <c r="C426" s="291" t="s">
        <v>720</v>
      </c>
      <c r="D426" s="298">
        <v>0</v>
      </c>
      <c r="E426" s="32">
        <v>0</v>
      </c>
      <c r="F426" s="32">
        <v>0</v>
      </c>
      <c r="G426" s="193">
        <f>IF(E426&gt;=F426,E426-F426,0)</f>
        <v>0</v>
      </c>
      <c r="H426" s="193">
        <f>IF(F426&gt;=E426,F426-E426,0)</f>
        <v>0</v>
      </c>
      <c r="I426" s="564">
        <f t="shared" si="55"/>
        <v>0</v>
      </c>
    </row>
    <row r="427" spans="2:9" ht="12.75">
      <c r="B427" s="563">
        <v>324</v>
      </c>
      <c r="C427" s="291" t="s">
        <v>498</v>
      </c>
      <c r="D427" s="298">
        <v>0</v>
      </c>
      <c r="E427" s="32">
        <v>0</v>
      </c>
      <c r="F427" s="32">
        <v>0</v>
      </c>
      <c r="G427" s="193">
        <f>IF(E427&gt;=F427,E427-F427,0)</f>
        <v>0</v>
      </c>
      <c r="H427" s="193">
        <f>IF(F427&gt;=E427,F427-E427,0)</f>
        <v>0</v>
      </c>
      <c r="I427" s="564">
        <f t="shared" si="55"/>
        <v>0</v>
      </c>
    </row>
    <row r="428" spans="2:9" ht="12.75">
      <c r="B428" s="563"/>
      <c r="C428" s="291"/>
      <c r="D428" s="298"/>
      <c r="I428" s="564"/>
    </row>
    <row r="429" spans="2:9" ht="12.75">
      <c r="B429" s="563">
        <v>33</v>
      </c>
      <c r="C429" s="290" t="s">
        <v>386</v>
      </c>
      <c r="D429" s="299">
        <f>SUM(D430:D431)</f>
        <v>0</v>
      </c>
      <c r="E429" s="299">
        <f>SUM(E430:E431)</f>
        <v>0</v>
      </c>
      <c r="F429" s="299">
        <f>SUM(F430:F431)</f>
        <v>0</v>
      </c>
      <c r="G429" s="193">
        <f>IF(E429&gt;=F429,E429-F429,0)</f>
        <v>0</v>
      </c>
      <c r="H429" s="193">
        <f>IF(F429&gt;=E429,F429-E429,0)</f>
        <v>0</v>
      </c>
      <c r="I429" s="564">
        <f t="shared" si="55"/>
        <v>0</v>
      </c>
    </row>
    <row r="430" spans="2:9" ht="12.75">
      <c r="B430" s="563">
        <v>331</v>
      </c>
      <c r="C430" s="291" t="s">
        <v>721</v>
      </c>
      <c r="D430" s="298">
        <v>0</v>
      </c>
      <c r="E430" s="32">
        <v>0</v>
      </c>
      <c r="F430" s="32">
        <v>0</v>
      </c>
      <c r="G430" s="193">
        <f>IF(E430&gt;=F430,E430-F430,0)</f>
        <v>0</v>
      </c>
      <c r="H430" s="193">
        <f>IF(F430&gt;=E430,F430-E430,0)</f>
        <v>0</v>
      </c>
      <c r="I430" s="564">
        <f t="shared" si="55"/>
        <v>0</v>
      </c>
    </row>
    <row r="431" spans="2:9" ht="12.75">
      <c r="B431" s="563">
        <v>332</v>
      </c>
      <c r="C431" s="291" t="s">
        <v>725</v>
      </c>
      <c r="D431" s="298">
        <v>0</v>
      </c>
      <c r="E431" s="32">
        <v>0</v>
      </c>
      <c r="F431" s="32">
        <v>0</v>
      </c>
      <c r="G431" s="193">
        <f>IF(E431&gt;=F431,E431-F431,0)</f>
        <v>0</v>
      </c>
      <c r="H431" s="193">
        <f>IF(F431&gt;=E431,F431-E431,0)</f>
        <v>0</v>
      </c>
      <c r="I431" s="564">
        <f t="shared" si="55"/>
        <v>0</v>
      </c>
    </row>
    <row r="432" spans="2:9" ht="12.75">
      <c r="B432" s="563">
        <v>333</v>
      </c>
      <c r="C432" s="291" t="s">
        <v>722</v>
      </c>
      <c r="D432" s="298">
        <v>0</v>
      </c>
      <c r="E432" s="32">
        <v>0</v>
      </c>
      <c r="F432" s="32">
        <v>0</v>
      </c>
      <c r="G432" s="193">
        <f>IF(E432&gt;=F432,E432-F432,0)</f>
        <v>0</v>
      </c>
      <c r="H432" s="193">
        <f>IF(F432&gt;=E432,F432-E432,0)</f>
        <v>0</v>
      </c>
      <c r="I432" s="564">
        <f t="shared" si="55"/>
        <v>0</v>
      </c>
    </row>
    <row r="433" spans="2:9" ht="12.75">
      <c r="B433" s="563">
        <v>334</v>
      </c>
      <c r="C433" s="291" t="s">
        <v>499</v>
      </c>
      <c r="D433" s="298">
        <v>0</v>
      </c>
      <c r="E433" s="32">
        <v>0</v>
      </c>
      <c r="F433" s="32">
        <v>0</v>
      </c>
      <c r="G433" s="193">
        <f>IF(E433&gt;=F433,E433-F433,0)</f>
        <v>0</v>
      </c>
      <c r="H433" s="193">
        <f>IF(F433&gt;=E433,F433-E433,0)</f>
        <v>0</v>
      </c>
      <c r="I433" s="564">
        <f t="shared" si="55"/>
        <v>0</v>
      </c>
    </row>
    <row r="434" spans="2:9" ht="12.75">
      <c r="B434" s="563"/>
      <c r="C434" s="291"/>
      <c r="D434" s="298"/>
      <c r="I434" s="564"/>
    </row>
    <row r="435" spans="2:9" ht="12.75">
      <c r="B435" s="563">
        <v>34</v>
      </c>
      <c r="C435" s="290" t="s">
        <v>1094</v>
      </c>
      <c r="D435" s="299">
        <f>SUM(D436:D437)</f>
        <v>0</v>
      </c>
      <c r="E435" s="299">
        <f>SUM(E436:E437)</f>
        <v>0</v>
      </c>
      <c r="F435" s="299">
        <f>SUM(F436:F437)</f>
        <v>0</v>
      </c>
      <c r="G435" s="193">
        <f>IF(E435&gt;=F435,E435-F435,0)</f>
        <v>0</v>
      </c>
      <c r="H435" s="193">
        <f>IF(F435&gt;=E435,F435-E435,0)</f>
        <v>0</v>
      </c>
      <c r="I435" s="564">
        <f t="shared" si="55"/>
        <v>0</v>
      </c>
    </row>
    <row r="436" spans="2:9" ht="12.75">
      <c r="B436" s="563">
        <v>341</v>
      </c>
      <c r="C436" s="291" t="s">
        <v>257</v>
      </c>
      <c r="D436" s="298">
        <v>0</v>
      </c>
      <c r="E436" s="32">
        <v>0</v>
      </c>
      <c r="F436" s="32">
        <v>0</v>
      </c>
      <c r="G436" s="193">
        <f>IF(E436&gt;=F436,E436-F436,0)</f>
        <v>0</v>
      </c>
      <c r="H436" s="193">
        <f>IF(F436&gt;=E436,F436-E436,0)</f>
        <v>0</v>
      </c>
      <c r="I436" s="564">
        <f t="shared" si="55"/>
        <v>0</v>
      </c>
    </row>
    <row r="437" spans="2:9" ht="12.75">
      <c r="B437" s="563">
        <v>342</v>
      </c>
      <c r="C437" s="291" t="s">
        <v>259</v>
      </c>
      <c r="D437" s="298">
        <v>0</v>
      </c>
      <c r="E437" s="32">
        <v>0</v>
      </c>
      <c r="F437" s="32">
        <v>0</v>
      </c>
      <c r="G437" s="193">
        <f>IF(E437&gt;=F437,E437-F437,0)</f>
        <v>0</v>
      </c>
      <c r="H437" s="193">
        <f>IF(F437&gt;=E437,F437-E437,0)</f>
        <v>0</v>
      </c>
      <c r="I437" s="564">
        <f t="shared" si="55"/>
        <v>0</v>
      </c>
    </row>
    <row r="438" spans="2:9" ht="12.75">
      <c r="B438" s="563"/>
      <c r="C438" s="291"/>
      <c r="D438" s="298"/>
      <c r="I438" s="564"/>
    </row>
    <row r="439" spans="2:9" ht="12.75">
      <c r="B439" s="563">
        <v>35</v>
      </c>
      <c r="C439" s="290" t="s">
        <v>456</v>
      </c>
      <c r="D439" s="299">
        <f>SUM(D440:D441)</f>
        <v>0</v>
      </c>
      <c r="E439" s="299">
        <f>SUM(E440:E441)</f>
        <v>0</v>
      </c>
      <c r="F439" s="299">
        <f>SUM(F440:F441)</f>
        <v>0</v>
      </c>
      <c r="G439" s="193">
        <f>IF(E439&gt;=F439,E439-F439,0)</f>
        <v>0</v>
      </c>
      <c r="H439" s="193">
        <f>IF(F439&gt;=E439,F439-E439,0)</f>
        <v>0</v>
      </c>
      <c r="I439" s="564">
        <f t="shared" si="55"/>
        <v>0</v>
      </c>
    </row>
    <row r="440" spans="2:9" ht="12.75">
      <c r="B440" s="563">
        <v>351</v>
      </c>
      <c r="C440" s="291" t="s">
        <v>258</v>
      </c>
      <c r="D440" s="298">
        <v>0</v>
      </c>
      <c r="E440" s="32">
        <v>0</v>
      </c>
      <c r="F440" s="32">
        <v>0</v>
      </c>
      <c r="G440" s="193">
        <f>IF(E440&gt;=F440,E440-F440,0)</f>
        <v>0</v>
      </c>
      <c r="H440" s="193">
        <f>IF(F440&gt;=E440,F440-E440,0)</f>
        <v>0</v>
      </c>
      <c r="I440" s="564">
        <f t="shared" si="55"/>
        <v>0</v>
      </c>
    </row>
    <row r="441" spans="2:9" ht="12.75">
      <c r="B441" s="563">
        <v>352</v>
      </c>
      <c r="C441" s="291" t="s">
        <v>544</v>
      </c>
      <c r="D441" s="298">
        <v>0</v>
      </c>
      <c r="E441" s="32">
        <v>0</v>
      </c>
      <c r="F441" s="32">
        <v>0</v>
      </c>
      <c r="G441" s="193">
        <f>IF(E441&gt;=F441,E441-F441,0)</f>
        <v>0</v>
      </c>
      <c r="H441" s="193">
        <f>IF(F441&gt;=E441,F441-E441,0)</f>
        <v>0</v>
      </c>
      <c r="I441" s="564">
        <f t="shared" si="55"/>
        <v>0</v>
      </c>
    </row>
    <row r="442" spans="2:9" ht="12.75">
      <c r="B442" s="563">
        <v>353</v>
      </c>
      <c r="C442" s="291" t="s">
        <v>726</v>
      </c>
      <c r="D442" s="298">
        <v>0</v>
      </c>
      <c r="E442" s="32">
        <v>0</v>
      </c>
      <c r="F442" s="32">
        <v>0</v>
      </c>
      <c r="G442" s="193">
        <f>IF(E442&gt;=F442,E442-F442,0)</f>
        <v>0</v>
      </c>
      <c r="H442" s="193">
        <f>IF(F442&gt;=E442,F442-E442,0)</f>
        <v>0</v>
      </c>
      <c r="I442" s="564">
        <f t="shared" si="55"/>
        <v>0</v>
      </c>
    </row>
    <row r="443" spans="2:9" ht="12.75">
      <c r="B443" s="563"/>
      <c r="C443" s="291"/>
      <c r="D443" s="298"/>
      <c r="I443" s="564"/>
    </row>
    <row r="444" spans="2:9" ht="12.75">
      <c r="B444" s="563">
        <v>36</v>
      </c>
      <c r="C444" s="290" t="s">
        <v>1095</v>
      </c>
      <c r="D444" s="299">
        <f>SUM(D445:D449)</f>
        <v>0</v>
      </c>
      <c r="E444" s="299">
        <f>SUM(E445:E449)</f>
        <v>0</v>
      </c>
      <c r="F444" s="299">
        <f>SUM(F445:F449)</f>
        <v>0</v>
      </c>
      <c r="G444" s="193">
        <f aca="true" t="shared" si="56" ref="G444:G449">IF(E444&gt;=F444,E444-F444,0)</f>
        <v>0</v>
      </c>
      <c r="H444" s="193">
        <f aca="true" t="shared" si="57" ref="H444:H449">IF(F444&gt;=E444,F444-E444,0)</f>
        <v>0</v>
      </c>
      <c r="I444" s="564">
        <f t="shared" si="55"/>
        <v>0</v>
      </c>
    </row>
    <row r="445" spans="2:9" ht="12.75">
      <c r="B445" s="563">
        <v>361</v>
      </c>
      <c r="C445" s="291" t="s">
        <v>260</v>
      </c>
      <c r="D445" s="298">
        <v>0</v>
      </c>
      <c r="E445" s="32">
        <v>0</v>
      </c>
      <c r="F445" s="32">
        <v>0</v>
      </c>
      <c r="G445" s="193">
        <f t="shared" si="56"/>
        <v>0</v>
      </c>
      <c r="H445" s="193">
        <f t="shared" si="57"/>
        <v>0</v>
      </c>
      <c r="I445" s="564">
        <f t="shared" si="55"/>
        <v>0</v>
      </c>
    </row>
    <row r="446" spans="2:9" ht="12.75">
      <c r="B446" s="563">
        <v>362</v>
      </c>
      <c r="C446" s="291" t="s">
        <v>261</v>
      </c>
      <c r="D446" s="298">
        <v>0</v>
      </c>
      <c r="E446" s="32">
        <v>0</v>
      </c>
      <c r="F446" s="32">
        <v>0</v>
      </c>
      <c r="G446" s="193">
        <f t="shared" si="56"/>
        <v>0</v>
      </c>
      <c r="H446" s="193">
        <f t="shared" si="57"/>
        <v>0</v>
      </c>
      <c r="I446" s="564">
        <f t="shared" si="55"/>
        <v>0</v>
      </c>
    </row>
    <row r="447" spans="2:9" ht="12.75">
      <c r="B447" s="563">
        <v>363</v>
      </c>
      <c r="C447" s="291" t="s">
        <v>287</v>
      </c>
      <c r="D447" s="298">
        <v>0</v>
      </c>
      <c r="E447" s="32">
        <v>0</v>
      </c>
      <c r="F447" s="32">
        <v>0</v>
      </c>
      <c r="G447" s="193">
        <f t="shared" si="56"/>
        <v>0</v>
      </c>
      <c r="H447" s="193">
        <f t="shared" si="57"/>
        <v>0</v>
      </c>
      <c r="I447" s="564">
        <f t="shared" si="55"/>
        <v>0</v>
      </c>
    </row>
    <row r="448" spans="2:9" ht="12.75">
      <c r="B448" s="563">
        <v>364</v>
      </c>
      <c r="C448" s="291" t="s">
        <v>288</v>
      </c>
      <c r="D448" s="298">
        <v>0</v>
      </c>
      <c r="E448" s="32">
        <v>0</v>
      </c>
      <c r="F448" s="32">
        <v>0</v>
      </c>
      <c r="G448" s="193">
        <f t="shared" si="56"/>
        <v>0</v>
      </c>
      <c r="H448" s="193">
        <f t="shared" si="57"/>
        <v>0</v>
      </c>
      <c r="I448" s="564">
        <f t="shared" si="55"/>
        <v>0</v>
      </c>
    </row>
    <row r="449" spans="2:9" ht="12.75">
      <c r="B449" s="563">
        <v>365</v>
      </c>
      <c r="C449" s="291" t="s">
        <v>289</v>
      </c>
      <c r="D449" s="298">
        <v>0</v>
      </c>
      <c r="E449" s="32">
        <v>0</v>
      </c>
      <c r="F449" s="32">
        <v>0</v>
      </c>
      <c r="G449" s="193">
        <f t="shared" si="56"/>
        <v>0</v>
      </c>
      <c r="H449" s="193">
        <f t="shared" si="57"/>
        <v>0</v>
      </c>
      <c r="I449" s="564">
        <f t="shared" si="55"/>
        <v>0</v>
      </c>
    </row>
    <row r="450" spans="2:9" ht="12.75">
      <c r="B450" s="563"/>
      <c r="C450" s="291"/>
      <c r="D450" s="298"/>
      <c r="I450" s="564"/>
    </row>
    <row r="451" spans="2:9" ht="12.75">
      <c r="B451" s="563">
        <v>37</v>
      </c>
      <c r="C451" s="290" t="s">
        <v>385</v>
      </c>
      <c r="D451" s="299">
        <f>SUM(D452:D462)</f>
        <v>0</v>
      </c>
      <c r="E451" s="299">
        <f>SUM(E452:E462)</f>
        <v>0</v>
      </c>
      <c r="F451" s="299">
        <f>SUM(F452:F462)</f>
        <v>0</v>
      </c>
      <c r="G451" s="193">
        <f aca="true" t="shared" si="58" ref="G451:G462">IF(E451&gt;=F451,E451-F451,0)</f>
        <v>0</v>
      </c>
      <c r="H451" s="193">
        <f aca="true" t="shared" si="59" ref="H451:H462">IF(F451&gt;=E451,F451-E451,0)</f>
        <v>0</v>
      </c>
      <c r="I451" s="564">
        <f t="shared" si="55"/>
        <v>0</v>
      </c>
    </row>
    <row r="452" spans="2:9" ht="12.75">
      <c r="B452" s="563">
        <v>371</v>
      </c>
      <c r="C452" s="291" t="s">
        <v>290</v>
      </c>
      <c r="D452" s="298">
        <v>0</v>
      </c>
      <c r="E452" s="32">
        <v>0</v>
      </c>
      <c r="F452" s="32">
        <v>0</v>
      </c>
      <c r="G452" s="193">
        <f t="shared" si="58"/>
        <v>0</v>
      </c>
      <c r="H452" s="193">
        <f t="shared" si="59"/>
        <v>0</v>
      </c>
      <c r="I452" s="564">
        <f t="shared" si="55"/>
        <v>0</v>
      </c>
    </row>
    <row r="453" spans="2:9" ht="12.75">
      <c r="B453" s="563">
        <v>372</v>
      </c>
      <c r="C453" s="291" t="s">
        <v>291</v>
      </c>
      <c r="D453" s="298">
        <v>0</v>
      </c>
      <c r="E453" s="32">
        <v>0</v>
      </c>
      <c r="F453" s="32">
        <v>0</v>
      </c>
      <c r="G453" s="193">
        <f t="shared" si="58"/>
        <v>0</v>
      </c>
      <c r="H453" s="193">
        <f t="shared" si="59"/>
        <v>0</v>
      </c>
      <c r="I453" s="564">
        <f t="shared" si="55"/>
        <v>0</v>
      </c>
    </row>
    <row r="454" spans="2:9" ht="12.75">
      <c r="B454" s="563">
        <v>373</v>
      </c>
      <c r="C454" s="291" t="s">
        <v>292</v>
      </c>
      <c r="D454" s="298">
        <v>0</v>
      </c>
      <c r="E454" s="32">
        <v>0</v>
      </c>
      <c r="F454" s="32">
        <v>0</v>
      </c>
      <c r="G454" s="193">
        <f t="shared" si="58"/>
        <v>0</v>
      </c>
      <c r="H454" s="193">
        <f t="shared" si="59"/>
        <v>0</v>
      </c>
      <c r="I454" s="564">
        <f t="shared" si="55"/>
        <v>0</v>
      </c>
    </row>
    <row r="455" spans="2:9" ht="12.75">
      <c r="B455" s="563">
        <v>374</v>
      </c>
      <c r="C455" s="291" t="s">
        <v>293</v>
      </c>
      <c r="D455" s="298">
        <v>0</v>
      </c>
      <c r="E455" s="32">
        <v>0</v>
      </c>
      <c r="F455" s="32">
        <v>0</v>
      </c>
      <c r="G455" s="193">
        <f t="shared" si="58"/>
        <v>0</v>
      </c>
      <c r="H455" s="193">
        <f t="shared" si="59"/>
        <v>0</v>
      </c>
      <c r="I455" s="564">
        <f t="shared" si="55"/>
        <v>0</v>
      </c>
    </row>
    <row r="456" spans="2:9" ht="12.75">
      <c r="B456" s="563">
        <v>375</v>
      </c>
      <c r="C456" s="291" t="s">
        <v>545</v>
      </c>
      <c r="D456" s="298">
        <v>0</v>
      </c>
      <c r="E456" s="32">
        <v>0</v>
      </c>
      <c r="F456" s="32">
        <v>0</v>
      </c>
      <c r="G456" s="193">
        <f t="shared" si="58"/>
        <v>0</v>
      </c>
      <c r="H456" s="193">
        <f t="shared" si="59"/>
        <v>0</v>
      </c>
      <c r="I456" s="564">
        <f t="shared" si="55"/>
        <v>0</v>
      </c>
    </row>
    <row r="457" spans="2:9" ht="12.75">
      <c r="B457" s="563">
        <v>376</v>
      </c>
      <c r="C457" s="291" t="s">
        <v>294</v>
      </c>
      <c r="D457" s="298">
        <v>0</v>
      </c>
      <c r="E457" s="32">
        <v>0</v>
      </c>
      <c r="F457" s="32">
        <v>0</v>
      </c>
      <c r="G457" s="193">
        <f t="shared" si="58"/>
        <v>0</v>
      </c>
      <c r="H457" s="193">
        <f t="shared" si="59"/>
        <v>0</v>
      </c>
      <c r="I457" s="564">
        <f t="shared" si="55"/>
        <v>0</v>
      </c>
    </row>
    <row r="458" spans="2:9" ht="12.75">
      <c r="B458" s="563">
        <v>377</v>
      </c>
      <c r="C458" s="291" t="s">
        <v>295</v>
      </c>
      <c r="D458" s="298">
        <v>0</v>
      </c>
      <c r="E458" s="32">
        <v>0</v>
      </c>
      <c r="F458" s="32">
        <v>0</v>
      </c>
      <c r="G458" s="193">
        <f t="shared" si="58"/>
        <v>0</v>
      </c>
      <c r="H458" s="193">
        <f t="shared" si="59"/>
        <v>0</v>
      </c>
      <c r="I458" s="564">
        <f t="shared" si="55"/>
        <v>0</v>
      </c>
    </row>
    <row r="459" spans="2:9" ht="12.75">
      <c r="B459" s="563">
        <v>378</v>
      </c>
      <c r="C459" s="291" t="s">
        <v>546</v>
      </c>
      <c r="D459" s="298">
        <v>0</v>
      </c>
      <c r="E459" s="32">
        <v>0</v>
      </c>
      <c r="F459" s="32">
        <v>0</v>
      </c>
      <c r="G459" s="193">
        <f t="shared" si="58"/>
        <v>0</v>
      </c>
      <c r="H459" s="193">
        <f t="shared" si="59"/>
        <v>0</v>
      </c>
      <c r="I459" s="564">
        <f t="shared" si="55"/>
        <v>0</v>
      </c>
    </row>
    <row r="460" spans="2:9" ht="12.75">
      <c r="B460" s="563">
        <v>379</v>
      </c>
      <c r="C460" s="291" t="s">
        <v>296</v>
      </c>
      <c r="D460" s="298">
        <v>0</v>
      </c>
      <c r="E460" s="32">
        <v>0</v>
      </c>
      <c r="F460" s="32">
        <v>0</v>
      </c>
      <c r="G460" s="193">
        <f t="shared" si="58"/>
        <v>0</v>
      </c>
      <c r="H460" s="193">
        <f t="shared" si="59"/>
        <v>0</v>
      </c>
      <c r="I460" s="564">
        <f t="shared" si="55"/>
        <v>0</v>
      </c>
    </row>
    <row r="461" spans="2:9" ht="12.75">
      <c r="B461" s="563">
        <v>3710</v>
      </c>
      <c r="C461" s="291" t="s">
        <v>547</v>
      </c>
      <c r="D461" s="298">
        <v>0</v>
      </c>
      <c r="E461" s="32">
        <v>0</v>
      </c>
      <c r="F461" s="32">
        <v>0</v>
      </c>
      <c r="G461" s="193">
        <f t="shared" si="58"/>
        <v>0</v>
      </c>
      <c r="H461" s="193">
        <f t="shared" si="59"/>
        <v>0</v>
      </c>
      <c r="I461" s="564">
        <f t="shared" si="55"/>
        <v>0</v>
      </c>
    </row>
    <row r="462" spans="2:9" ht="12.75">
      <c r="B462" s="563">
        <v>3711</v>
      </c>
      <c r="C462" s="291" t="s">
        <v>297</v>
      </c>
      <c r="D462" s="298">
        <v>0</v>
      </c>
      <c r="E462" s="32">
        <v>0</v>
      </c>
      <c r="F462" s="32">
        <v>0</v>
      </c>
      <c r="G462" s="193">
        <f t="shared" si="58"/>
        <v>0</v>
      </c>
      <c r="H462" s="193">
        <f t="shared" si="59"/>
        <v>0</v>
      </c>
      <c r="I462" s="564">
        <f t="shared" si="55"/>
        <v>0</v>
      </c>
    </row>
    <row r="463" spans="2:9" ht="12.75">
      <c r="B463" s="563"/>
      <c r="C463" s="291"/>
      <c r="D463" s="298"/>
      <c r="I463" s="564"/>
    </row>
    <row r="464" spans="2:9" ht="12.75">
      <c r="B464" s="563">
        <v>4</v>
      </c>
      <c r="C464" s="62" t="s">
        <v>359</v>
      </c>
      <c r="D464" s="300">
        <f>D466+D474+D488+D503+D517+D527+D533+D556+D562</f>
        <v>0</v>
      </c>
      <c r="E464" s="300">
        <f>E466+E474+E488+E503+E517+E527+E533+E556+E562</f>
        <v>7880</v>
      </c>
      <c r="F464" s="300">
        <f>F468+F476+F490+F504+F519+F529+F535+F558+F564</f>
        <v>0</v>
      </c>
      <c r="G464" s="193">
        <f>IF(E464&gt;=F464,E464-F464,0)</f>
        <v>7880</v>
      </c>
      <c r="H464" s="193">
        <f>IF(F464&gt;=E464,F464-E464,0)</f>
        <v>0</v>
      </c>
      <c r="I464" s="564">
        <f t="shared" si="55"/>
        <v>7880</v>
      </c>
    </row>
    <row r="465" spans="2:9" ht="12.75">
      <c r="B465" s="563"/>
      <c r="C465" s="62"/>
      <c r="D465" s="298"/>
      <c r="I465" s="564"/>
    </row>
    <row r="466" spans="2:9" ht="12.75">
      <c r="B466" s="563">
        <v>41</v>
      </c>
      <c r="C466" s="290" t="s">
        <v>384</v>
      </c>
      <c r="D466" s="299">
        <f>SUM(D467:D472)</f>
        <v>0</v>
      </c>
      <c r="E466" s="299">
        <f>SUM(E467:E472)</f>
        <v>0</v>
      </c>
      <c r="F466" s="299">
        <f>SUM(F467:F472)</f>
        <v>0</v>
      </c>
      <c r="G466" s="193">
        <f aca="true" t="shared" si="60" ref="G466:G472">IF(E466&gt;=F466,E466-F466,0)</f>
        <v>0</v>
      </c>
      <c r="H466" s="193">
        <f aca="true" t="shared" si="61" ref="H466:H472">IF(F466&gt;=E466,F466-E466,0)</f>
        <v>0</v>
      </c>
      <c r="I466" s="564">
        <f t="shared" si="55"/>
        <v>0</v>
      </c>
    </row>
    <row r="467" spans="2:9" ht="12.75">
      <c r="B467" s="563">
        <v>411</v>
      </c>
      <c r="C467" s="291" t="s">
        <v>298</v>
      </c>
      <c r="D467" s="298">
        <v>0</v>
      </c>
      <c r="E467" s="32">
        <v>0</v>
      </c>
      <c r="F467" s="32">
        <v>0</v>
      </c>
      <c r="G467" s="193">
        <f t="shared" si="60"/>
        <v>0</v>
      </c>
      <c r="H467" s="193">
        <f t="shared" si="61"/>
        <v>0</v>
      </c>
      <c r="I467" s="564">
        <f t="shared" si="55"/>
        <v>0</v>
      </c>
    </row>
    <row r="468" spans="2:9" ht="12.75">
      <c r="B468" s="563">
        <v>412</v>
      </c>
      <c r="C468" s="291" t="s">
        <v>299</v>
      </c>
      <c r="D468" s="298">
        <v>0</v>
      </c>
      <c r="E468" s="32">
        <v>0</v>
      </c>
      <c r="F468" s="32">
        <v>0</v>
      </c>
      <c r="G468" s="193">
        <f t="shared" si="60"/>
        <v>0</v>
      </c>
      <c r="H468" s="193">
        <f t="shared" si="61"/>
        <v>0</v>
      </c>
      <c r="I468" s="564">
        <f t="shared" si="55"/>
        <v>0</v>
      </c>
    </row>
    <row r="469" spans="2:9" ht="12.75">
      <c r="B469" s="563">
        <v>413</v>
      </c>
      <c r="C469" s="291" t="s">
        <v>540</v>
      </c>
      <c r="D469" s="298">
        <v>0</v>
      </c>
      <c r="E469" s="32">
        <v>0</v>
      </c>
      <c r="F469" s="32">
        <v>0</v>
      </c>
      <c r="G469" s="193">
        <f t="shared" si="60"/>
        <v>0</v>
      </c>
      <c r="H469" s="193">
        <f t="shared" si="61"/>
        <v>0</v>
      </c>
      <c r="I469" s="564">
        <f aca="true" t="shared" si="62" ref="I469:I531">IF(D469&gt;0,D469+G469-H469,G469-H469)</f>
        <v>0</v>
      </c>
    </row>
    <row r="470" spans="2:9" ht="12.75">
      <c r="B470" s="563">
        <v>414</v>
      </c>
      <c r="C470" s="291" t="s">
        <v>300</v>
      </c>
      <c r="D470" s="298">
        <v>0</v>
      </c>
      <c r="E470" s="32">
        <v>0</v>
      </c>
      <c r="F470" s="32">
        <v>0</v>
      </c>
      <c r="G470" s="193">
        <f t="shared" si="60"/>
        <v>0</v>
      </c>
      <c r="H470" s="193">
        <f t="shared" si="61"/>
        <v>0</v>
      </c>
      <c r="I470" s="564">
        <f t="shared" si="62"/>
        <v>0</v>
      </c>
    </row>
    <row r="471" spans="2:9" ht="12.75">
      <c r="B471" s="563">
        <v>415</v>
      </c>
      <c r="C471" s="291" t="s">
        <v>301</v>
      </c>
      <c r="D471" s="298">
        <v>0</v>
      </c>
      <c r="E471" s="32">
        <v>0</v>
      </c>
      <c r="F471" s="32">
        <v>0</v>
      </c>
      <c r="G471" s="193">
        <f t="shared" si="60"/>
        <v>0</v>
      </c>
      <c r="H471" s="193">
        <f t="shared" si="61"/>
        <v>0</v>
      </c>
      <c r="I471" s="564">
        <f t="shared" si="62"/>
        <v>0</v>
      </c>
    </row>
    <row r="472" spans="2:9" ht="12.75">
      <c r="B472" s="563">
        <v>416</v>
      </c>
      <c r="C472" s="291" t="s">
        <v>302</v>
      </c>
      <c r="D472" s="298">
        <v>0</v>
      </c>
      <c r="E472" s="32">
        <v>0</v>
      </c>
      <c r="F472" s="32">
        <v>0</v>
      </c>
      <c r="G472" s="193">
        <f t="shared" si="60"/>
        <v>0</v>
      </c>
      <c r="H472" s="193">
        <f t="shared" si="61"/>
        <v>0</v>
      </c>
      <c r="I472" s="564">
        <f t="shared" si="62"/>
        <v>0</v>
      </c>
    </row>
    <row r="473" spans="2:9" ht="12.75">
      <c r="B473" s="563"/>
      <c r="C473" s="291"/>
      <c r="D473" s="298"/>
      <c r="I473" s="564"/>
    </row>
    <row r="474" spans="2:9" ht="12.75">
      <c r="B474" s="563">
        <v>42</v>
      </c>
      <c r="C474" s="290" t="s">
        <v>383</v>
      </c>
      <c r="D474" s="299">
        <f>SUM(D475:D486)</f>
        <v>0</v>
      </c>
      <c r="E474" s="299">
        <f>SUM(E475:E486)</f>
        <v>1140</v>
      </c>
      <c r="F474" s="299">
        <f>SUM(F475:F486)</f>
        <v>0</v>
      </c>
      <c r="G474" s="193">
        <f aca="true" t="shared" si="63" ref="G474:G484">IF(E474&gt;=F474,E474-F474,0)</f>
        <v>1140</v>
      </c>
      <c r="H474" s="193">
        <f aca="true" t="shared" si="64" ref="H474:H484">IF(F474&gt;=E474,F474-E474,0)</f>
        <v>0</v>
      </c>
      <c r="I474" s="564">
        <f t="shared" si="62"/>
        <v>1140</v>
      </c>
    </row>
    <row r="475" spans="2:9" ht="12.75">
      <c r="B475" s="563">
        <v>421</v>
      </c>
      <c r="C475" s="291" t="s">
        <v>558</v>
      </c>
      <c r="D475" s="298">
        <v>0</v>
      </c>
      <c r="E475" s="32">
        <v>80</v>
      </c>
      <c r="F475" s="32">
        <v>0</v>
      </c>
      <c r="G475" s="193">
        <f t="shared" si="63"/>
        <v>80</v>
      </c>
      <c r="H475" s="193">
        <f t="shared" si="64"/>
        <v>0</v>
      </c>
      <c r="I475" s="564">
        <f t="shared" si="62"/>
        <v>80</v>
      </c>
    </row>
    <row r="476" spans="2:9" ht="12.75">
      <c r="B476" s="563">
        <v>422</v>
      </c>
      <c r="C476" s="291" t="s">
        <v>303</v>
      </c>
      <c r="D476" s="298">
        <v>0</v>
      </c>
      <c r="E476" s="32">
        <v>40</v>
      </c>
      <c r="F476" s="32">
        <v>0</v>
      </c>
      <c r="G476" s="193">
        <f t="shared" si="63"/>
        <v>40</v>
      </c>
      <c r="H476" s="193">
        <f t="shared" si="64"/>
        <v>0</v>
      </c>
      <c r="I476" s="564">
        <f t="shared" si="62"/>
        <v>40</v>
      </c>
    </row>
    <row r="477" spans="2:9" ht="12.75">
      <c r="B477" s="563">
        <v>423</v>
      </c>
      <c r="C477" s="291" t="s">
        <v>1090</v>
      </c>
      <c r="D477" s="298">
        <v>0</v>
      </c>
      <c r="E477" s="32">
        <v>200</v>
      </c>
      <c r="F477" s="32">
        <v>0</v>
      </c>
      <c r="G477" s="193">
        <f t="shared" si="63"/>
        <v>200</v>
      </c>
      <c r="H477" s="193">
        <f t="shared" si="64"/>
        <v>0</v>
      </c>
      <c r="I477" s="564">
        <f t="shared" si="62"/>
        <v>200</v>
      </c>
    </row>
    <row r="478" spans="2:9" ht="12.75">
      <c r="B478" s="563">
        <v>424</v>
      </c>
      <c r="C478" s="291" t="s">
        <v>491</v>
      </c>
      <c r="D478" s="298">
        <v>0</v>
      </c>
      <c r="E478" s="32">
        <v>0</v>
      </c>
      <c r="F478" s="32">
        <v>0</v>
      </c>
      <c r="G478" s="193">
        <f t="shared" si="63"/>
        <v>0</v>
      </c>
      <c r="H478" s="193">
        <f t="shared" si="64"/>
        <v>0</v>
      </c>
      <c r="I478" s="564">
        <f t="shared" si="62"/>
        <v>0</v>
      </c>
    </row>
    <row r="479" spans="2:9" ht="12.75">
      <c r="B479" s="563">
        <v>425</v>
      </c>
      <c r="C479" s="291" t="s">
        <v>71</v>
      </c>
      <c r="D479" s="298">
        <v>0</v>
      </c>
      <c r="E479" s="32">
        <v>0</v>
      </c>
      <c r="F479" s="32">
        <v>0</v>
      </c>
      <c r="G479" s="193">
        <f t="shared" si="63"/>
        <v>0</v>
      </c>
      <c r="H479" s="193">
        <f t="shared" si="64"/>
        <v>0</v>
      </c>
      <c r="I479" s="564">
        <f t="shared" si="62"/>
        <v>0</v>
      </c>
    </row>
    <row r="480" spans="2:9" ht="12.75">
      <c r="B480" s="563">
        <v>426</v>
      </c>
      <c r="C480" s="291" t="s">
        <v>70</v>
      </c>
      <c r="D480" s="298">
        <v>0</v>
      </c>
      <c r="E480" s="32">
        <v>780</v>
      </c>
      <c r="F480" s="32">
        <v>0</v>
      </c>
      <c r="G480" s="193">
        <f t="shared" si="63"/>
        <v>780</v>
      </c>
      <c r="H480" s="193">
        <f t="shared" si="64"/>
        <v>0</v>
      </c>
      <c r="I480" s="564">
        <f t="shared" si="62"/>
        <v>780</v>
      </c>
    </row>
    <row r="481" spans="2:9" ht="12.75">
      <c r="B481" s="563">
        <v>427</v>
      </c>
      <c r="C481" s="291" t="s">
        <v>65</v>
      </c>
      <c r="D481" s="298">
        <v>0</v>
      </c>
      <c r="E481" s="32">
        <v>0</v>
      </c>
      <c r="F481" s="32">
        <v>0</v>
      </c>
      <c r="G481" s="193">
        <f t="shared" si="63"/>
        <v>0</v>
      </c>
      <c r="H481" s="193">
        <f t="shared" si="64"/>
        <v>0</v>
      </c>
      <c r="I481" s="564">
        <f t="shared" si="62"/>
        <v>0</v>
      </c>
    </row>
    <row r="482" spans="2:9" ht="12.75">
      <c r="B482" s="563">
        <v>428</v>
      </c>
      <c r="C482" s="291" t="s">
        <v>304</v>
      </c>
      <c r="D482" s="298">
        <v>0</v>
      </c>
      <c r="E482" s="32">
        <v>40</v>
      </c>
      <c r="F482" s="32">
        <v>0</v>
      </c>
      <c r="G482" s="193">
        <f t="shared" si="63"/>
        <v>40</v>
      </c>
      <c r="H482" s="193">
        <f t="shared" si="64"/>
        <v>0</v>
      </c>
      <c r="I482" s="564">
        <f t="shared" si="62"/>
        <v>40</v>
      </c>
    </row>
    <row r="483" spans="2:9" ht="12.75">
      <c r="B483" s="563">
        <v>429</v>
      </c>
      <c r="C483" s="291" t="s">
        <v>305</v>
      </c>
      <c r="D483" s="298">
        <v>0</v>
      </c>
      <c r="E483" s="32">
        <v>0</v>
      </c>
      <c r="F483" s="32">
        <v>0</v>
      </c>
      <c r="G483" s="193">
        <f t="shared" si="63"/>
        <v>0</v>
      </c>
      <c r="H483" s="193">
        <f t="shared" si="64"/>
        <v>0</v>
      </c>
      <c r="I483" s="564">
        <f t="shared" si="62"/>
        <v>0</v>
      </c>
    </row>
    <row r="484" spans="2:9" ht="12.75">
      <c r="B484" s="563">
        <v>4210</v>
      </c>
      <c r="C484" s="291" t="s">
        <v>1055</v>
      </c>
      <c r="D484" s="298">
        <v>0</v>
      </c>
      <c r="E484" s="32">
        <v>0</v>
      </c>
      <c r="F484" s="32">
        <v>0</v>
      </c>
      <c r="G484" s="193">
        <f t="shared" si="63"/>
        <v>0</v>
      </c>
      <c r="H484" s="193">
        <f t="shared" si="64"/>
        <v>0</v>
      </c>
      <c r="I484" s="564">
        <f t="shared" si="62"/>
        <v>0</v>
      </c>
    </row>
    <row r="485" spans="2:9" ht="12.75">
      <c r="B485" s="563">
        <v>4211</v>
      </c>
      <c r="C485" s="291" t="s">
        <v>563</v>
      </c>
      <c r="D485" s="298">
        <v>0</v>
      </c>
      <c r="E485" s="32">
        <v>0</v>
      </c>
      <c r="F485" s="32">
        <v>0</v>
      </c>
      <c r="G485" s="193">
        <f>IF(E485&gt;=F485,E485-F485,0)</f>
        <v>0</v>
      </c>
      <c r="H485" s="193">
        <f>IF(F485&gt;=E485,F485-E485,0)</f>
        <v>0</v>
      </c>
      <c r="I485" s="564">
        <f t="shared" si="62"/>
        <v>0</v>
      </c>
    </row>
    <row r="486" spans="2:9" ht="12.75">
      <c r="B486" s="563">
        <v>4212</v>
      </c>
      <c r="C486" s="291" t="s">
        <v>401</v>
      </c>
      <c r="D486" s="298">
        <v>0</v>
      </c>
      <c r="E486" s="32">
        <v>0</v>
      </c>
      <c r="F486" s="32">
        <v>0</v>
      </c>
      <c r="G486" s="193">
        <f>IF(E486&gt;=F486,E486-F486,0)</f>
        <v>0</v>
      </c>
      <c r="H486" s="193">
        <f>IF(F486&gt;=E486,F486-E486,0)</f>
        <v>0</v>
      </c>
      <c r="I486" s="564">
        <f t="shared" si="62"/>
        <v>0</v>
      </c>
    </row>
    <row r="487" spans="2:9" ht="12.75">
      <c r="B487" s="563"/>
      <c r="C487" s="291"/>
      <c r="D487" s="298"/>
      <c r="I487" s="564"/>
    </row>
    <row r="488" spans="2:9" ht="12.75">
      <c r="B488" s="563">
        <v>43</v>
      </c>
      <c r="C488" s="290" t="s">
        <v>1097</v>
      </c>
      <c r="D488" s="299">
        <f>SUM(D489:D501)</f>
        <v>0</v>
      </c>
      <c r="E488" s="299">
        <f>SUM(E489:E501)</f>
        <v>6600</v>
      </c>
      <c r="F488" s="299">
        <f>SUM(F489:F501)</f>
        <v>0</v>
      </c>
      <c r="G488" s="193">
        <f aca="true" t="shared" si="65" ref="G488:G501">IF(E488&gt;=F488,E488-F488,0)</f>
        <v>6600</v>
      </c>
      <c r="H488" s="193">
        <f aca="true" t="shared" si="66" ref="H488:H501">IF(F488&gt;=E488,F488-E488,0)</f>
        <v>0</v>
      </c>
      <c r="I488" s="564">
        <f t="shared" si="62"/>
        <v>6600</v>
      </c>
    </row>
    <row r="489" spans="2:9" ht="12.75">
      <c r="B489" s="563">
        <v>431</v>
      </c>
      <c r="C489" s="291" t="s">
        <v>306</v>
      </c>
      <c r="D489" s="298">
        <v>0</v>
      </c>
      <c r="E489" s="32">
        <v>6000</v>
      </c>
      <c r="F489" s="32">
        <v>0</v>
      </c>
      <c r="G489" s="193">
        <f t="shared" si="65"/>
        <v>6000</v>
      </c>
      <c r="H489" s="193">
        <f t="shared" si="66"/>
        <v>0</v>
      </c>
      <c r="I489" s="564">
        <f t="shared" si="62"/>
        <v>6000</v>
      </c>
    </row>
    <row r="490" spans="2:9" ht="12.75">
      <c r="B490" s="563">
        <v>432</v>
      </c>
      <c r="C490" s="291" t="s">
        <v>307</v>
      </c>
      <c r="D490" s="298">
        <v>0</v>
      </c>
      <c r="E490" s="32">
        <v>0</v>
      </c>
      <c r="F490" s="32">
        <v>0</v>
      </c>
      <c r="G490" s="193">
        <f t="shared" si="65"/>
        <v>0</v>
      </c>
      <c r="H490" s="193">
        <f t="shared" si="66"/>
        <v>0</v>
      </c>
      <c r="I490" s="564">
        <f t="shared" si="62"/>
        <v>0</v>
      </c>
    </row>
    <row r="491" spans="2:9" ht="12.75">
      <c r="B491" s="563">
        <v>433</v>
      </c>
      <c r="C491" s="291" t="s">
        <v>308</v>
      </c>
      <c r="D491" s="298">
        <v>0</v>
      </c>
      <c r="E491" s="32">
        <v>0</v>
      </c>
      <c r="F491" s="32">
        <v>0</v>
      </c>
      <c r="G491" s="193">
        <f t="shared" si="65"/>
        <v>0</v>
      </c>
      <c r="H491" s="193">
        <f t="shared" si="66"/>
        <v>0</v>
      </c>
      <c r="I491" s="564">
        <f t="shared" si="62"/>
        <v>0</v>
      </c>
    </row>
    <row r="492" spans="2:9" ht="12.75">
      <c r="B492" s="563">
        <v>434</v>
      </c>
      <c r="C492" s="291" t="s">
        <v>309</v>
      </c>
      <c r="D492" s="298">
        <v>0</v>
      </c>
      <c r="E492" s="32">
        <v>0</v>
      </c>
      <c r="F492" s="32">
        <v>0</v>
      </c>
      <c r="G492" s="193">
        <f t="shared" si="65"/>
        <v>0</v>
      </c>
      <c r="H492" s="193">
        <f t="shared" si="66"/>
        <v>0</v>
      </c>
      <c r="I492" s="564">
        <f t="shared" si="62"/>
        <v>0</v>
      </c>
    </row>
    <row r="493" spans="2:9" ht="12.75">
      <c r="B493" s="563">
        <v>435</v>
      </c>
      <c r="C493" s="291" t="s">
        <v>310</v>
      </c>
      <c r="D493" s="298">
        <v>0</v>
      </c>
      <c r="E493" s="32">
        <v>600</v>
      </c>
      <c r="F493" s="32">
        <v>0</v>
      </c>
      <c r="G493" s="193">
        <f t="shared" si="65"/>
        <v>600</v>
      </c>
      <c r="H493" s="193">
        <f t="shared" si="66"/>
        <v>0</v>
      </c>
      <c r="I493" s="564">
        <f t="shared" si="62"/>
        <v>600</v>
      </c>
    </row>
    <row r="494" spans="2:9" ht="12.75">
      <c r="B494" s="563">
        <v>436</v>
      </c>
      <c r="C494" s="291" t="s">
        <v>311</v>
      </c>
      <c r="D494" s="298">
        <v>0</v>
      </c>
      <c r="E494" s="32">
        <v>0</v>
      </c>
      <c r="F494" s="32">
        <v>0</v>
      </c>
      <c r="G494" s="193">
        <f t="shared" si="65"/>
        <v>0</v>
      </c>
      <c r="H494" s="193">
        <f t="shared" si="66"/>
        <v>0</v>
      </c>
      <c r="I494" s="564">
        <f t="shared" si="62"/>
        <v>0</v>
      </c>
    </row>
    <row r="495" spans="2:9" ht="12.75">
      <c r="B495" s="563">
        <v>437</v>
      </c>
      <c r="C495" s="291" t="s">
        <v>312</v>
      </c>
      <c r="D495" s="298">
        <v>0</v>
      </c>
      <c r="E495" s="32">
        <v>0</v>
      </c>
      <c r="F495" s="32">
        <v>0</v>
      </c>
      <c r="G495" s="193">
        <f t="shared" si="65"/>
        <v>0</v>
      </c>
      <c r="H495" s="193">
        <f t="shared" si="66"/>
        <v>0</v>
      </c>
      <c r="I495" s="564">
        <f t="shared" si="62"/>
        <v>0</v>
      </c>
    </row>
    <row r="496" spans="2:9" ht="12.75">
      <c r="B496" s="563">
        <v>438</v>
      </c>
      <c r="C496" s="291" t="s">
        <v>313</v>
      </c>
      <c r="D496" s="298">
        <v>0</v>
      </c>
      <c r="E496" s="32">
        <v>0</v>
      </c>
      <c r="F496" s="32">
        <v>0</v>
      </c>
      <c r="G496" s="193">
        <f t="shared" si="65"/>
        <v>0</v>
      </c>
      <c r="H496" s="193">
        <f t="shared" si="66"/>
        <v>0</v>
      </c>
      <c r="I496" s="564">
        <f t="shared" si="62"/>
        <v>0</v>
      </c>
    </row>
    <row r="497" spans="2:9" ht="12.75">
      <c r="B497" s="563">
        <v>4310</v>
      </c>
      <c r="C497" s="291" t="s">
        <v>314</v>
      </c>
      <c r="D497" s="298">
        <v>0</v>
      </c>
      <c r="E497" s="32">
        <v>0</v>
      </c>
      <c r="F497" s="32">
        <v>0</v>
      </c>
      <c r="G497" s="193">
        <f t="shared" si="65"/>
        <v>0</v>
      </c>
      <c r="H497" s="193">
        <f t="shared" si="66"/>
        <v>0</v>
      </c>
      <c r="I497" s="564">
        <f t="shared" si="62"/>
        <v>0</v>
      </c>
    </row>
    <row r="498" spans="2:9" ht="12.75">
      <c r="B498" s="563">
        <v>4311</v>
      </c>
      <c r="C498" s="291" t="s">
        <v>315</v>
      </c>
      <c r="D498" s="298">
        <v>0</v>
      </c>
      <c r="E498" s="32">
        <v>0</v>
      </c>
      <c r="F498" s="32">
        <v>0</v>
      </c>
      <c r="G498" s="193">
        <f t="shared" si="65"/>
        <v>0</v>
      </c>
      <c r="H498" s="193">
        <f t="shared" si="66"/>
        <v>0</v>
      </c>
      <c r="I498" s="564">
        <f t="shared" si="62"/>
        <v>0</v>
      </c>
    </row>
    <row r="499" spans="2:9" ht="12.75">
      <c r="B499" s="563">
        <v>4312</v>
      </c>
      <c r="C499" s="291" t="s">
        <v>316</v>
      </c>
      <c r="D499" s="298">
        <v>0</v>
      </c>
      <c r="E499" s="32">
        <v>0</v>
      </c>
      <c r="F499" s="32">
        <v>0</v>
      </c>
      <c r="G499" s="193">
        <f t="shared" si="65"/>
        <v>0</v>
      </c>
      <c r="H499" s="193">
        <f t="shared" si="66"/>
        <v>0</v>
      </c>
      <c r="I499" s="564">
        <f t="shared" si="62"/>
        <v>0</v>
      </c>
    </row>
    <row r="500" spans="2:9" ht="12.75">
      <c r="B500" s="563">
        <v>4313</v>
      </c>
      <c r="C500" s="291" t="s">
        <v>317</v>
      </c>
      <c r="D500" s="298">
        <v>0</v>
      </c>
      <c r="E500" s="32">
        <v>0</v>
      </c>
      <c r="F500" s="32">
        <v>0</v>
      </c>
      <c r="G500" s="193">
        <f t="shared" si="65"/>
        <v>0</v>
      </c>
      <c r="H500" s="193">
        <f t="shared" si="66"/>
        <v>0</v>
      </c>
      <c r="I500" s="564">
        <f t="shared" si="62"/>
        <v>0</v>
      </c>
    </row>
    <row r="501" spans="2:9" ht="12.75">
      <c r="B501" s="563">
        <v>4314</v>
      </c>
      <c r="C501" s="291" t="s">
        <v>318</v>
      </c>
      <c r="D501" s="298">
        <v>0</v>
      </c>
      <c r="E501" s="32">
        <v>0</v>
      </c>
      <c r="F501" s="32">
        <v>0</v>
      </c>
      <c r="G501" s="193">
        <f t="shared" si="65"/>
        <v>0</v>
      </c>
      <c r="H501" s="193">
        <f t="shared" si="66"/>
        <v>0</v>
      </c>
      <c r="I501" s="564">
        <f t="shared" si="62"/>
        <v>0</v>
      </c>
    </row>
    <row r="502" spans="2:9" ht="12.75">
      <c r="B502" s="563"/>
      <c r="C502" s="61"/>
      <c r="D502" s="298"/>
      <c r="I502" s="564"/>
    </row>
    <row r="503" spans="2:9" ht="12.75">
      <c r="B503" s="563">
        <v>44</v>
      </c>
      <c r="C503" s="290" t="s">
        <v>382</v>
      </c>
      <c r="D503" s="299">
        <f>SUM(D504:D515)</f>
        <v>0</v>
      </c>
      <c r="E503" s="299">
        <f>SUM(E504:E515)</f>
        <v>0</v>
      </c>
      <c r="F503" s="299">
        <f>SUM(F504:F520)</f>
        <v>0</v>
      </c>
      <c r="G503" s="193">
        <f aca="true" t="shared" si="67" ref="G503:G515">IF(E503&gt;=F503,E503-F503,0)</f>
        <v>0</v>
      </c>
      <c r="H503" s="193">
        <f aca="true" t="shared" si="68" ref="H503:H515">IF(F503&gt;=E503,F503-E503,0)</f>
        <v>0</v>
      </c>
      <c r="I503" s="564">
        <f t="shared" si="62"/>
        <v>0</v>
      </c>
    </row>
    <row r="504" spans="2:9" ht="12.75">
      <c r="B504" s="563">
        <v>441</v>
      </c>
      <c r="C504" s="291" t="s">
        <v>319</v>
      </c>
      <c r="D504" s="298">
        <v>0</v>
      </c>
      <c r="E504" s="32">
        <v>0</v>
      </c>
      <c r="F504" s="32">
        <v>0</v>
      </c>
      <c r="G504" s="193">
        <f t="shared" si="67"/>
        <v>0</v>
      </c>
      <c r="H504" s="193">
        <f t="shared" si="68"/>
        <v>0</v>
      </c>
      <c r="I504" s="564">
        <f t="shared" si="62"/>
        <v>0</v>
      </c>
    </row>
    <row r="505" spans="2:9" ht="12.75">
      <c r="B505" s="563">
        <v>442</v>
      </c>
      <c r="C505" s="291" t="s">
        <v>320</v>
      </c>
      <c r="D505" s="298">
        <v>0</v>
      </c>
      <c r="E505" s="32">
        <v>0</v>
      </c>
      <c r="F505" s="32">
        <v>0</v>
      </c>
      <c r="G505" s="193">
        <f t="shared" si="67"/>
        <v>0</v>
      </c>
      <c r="H505" s="193">
        <f t="shared" si="68"/>
        <v>0</v>
      </c>
      <c r="I505" s="564">
        <f t="shared" si="62"/>
        <v>0</v>
      </c>
    </row>
    <row r="506" spans="2:9" ht="12.75">
      <c r="B506" s="563">
        <v>443</v>
      </c>
      <c r="C506" s="291" t="s">
        <v>321</v>
      </c>
      <c r="D506" s="298">
        <v>0</v>
      </c>
      <c r="E506" s="32">
        <v>0</v>
      </c>
      <c r="F506" s="32">
        <v>0</v>
      </c>
      <c r="G506" s="193">
        <f t="shared" si="67"/>
        <v>0</v>
      </c>
      <c r="H506" s="193">
        <f t="shared" si="68"/>
        <v>0</v>
      </c>
      <c r="I506" s="564">
        <f t="shared" si="62"/>
        <v>0</v>
      </c>
    </row>
    <row r="507" spans="2:9" ht="12.75">
      <c r="B507" s="563">
        <v>444</v>
      </c>
      <c r="C507" s="291" t="s">
        <v>1077</v>
      </c>
      <c r="D507" s="298">
        <v>0</v>
      </c>
      <c r="E507" s="32">
        <v>0</v>
      </c>
      <c r="F507" s="32">
        <v>0</v>
      </c>
      <c r="G507" s="193">
        <f t="shared" si="67"/>
        <v>0</v>
      </c>
      <c r="H507" s="193">
        <f t="shared" si="68"/>
        <v>0</v>
      </c>
      <c r="I507" s="564">
        <f t="shared" si="62"/>
        <v>0</v>
      </c>
    </row>
    <row r="508" spans="2:9" ht="12.75">
      <c r="B508" s="563">
        <v>445</v>
      </c>
      <c r="C508" s="291" t="s">
        <v>1078</v>
      </c>
      <c r="D508" s="298">
        <v>0</v>
      </c>
      <c r="E508" s="32">
        <v>0</v>
      </c>
      <c r="F508" s="32">
        <v>0</v>
      </c>
      <c r="G508" s="193">
        <f t="shared" si="67"/>
        <v>0</v>
      </c>
      <c r="H508" s="193">
        <f t="shared" si="68"/>
        <v>0</v>
      </c>
      <c r="I508" s="564">
        <f t="shared" si="62"/>
        <v>0</v>
      </c>
    </row>
    <row r="509" spans="2:9" ht="12.75">
      <c r="B509" s="563">
        <v>446</v>
      </c>
      <c r="C509" s="291" t="s">
        <v>1091</v>
      </c>
      <c r="D509" s="298">
        <v>0</v>
      </c>
      <c r="E509" s="32">
        <v>0</v>
      </c>
      <c r="F509" s="32">
        <v>0</v>
      </c>
      <c r="G509" s="193">
        <f t="shared" si="67"/>
        <v>0</v>
      </c>
      <c r="H509" s="193">
        <f t="shared" si="68"/>
        <v>0</v>
      </c>
      <c r="I509" s="564">
        <f t="shared" si="62"/>
        <v>0</v>
      </c>
    </row>
    <row r="510" spans="2:9" ht="12.75">
      <c r="B510" s="563">
        <v>447</v>
      </c>
      <c r="C510" s="291" t="s">
        <v>322</v>
      </c>
      <c r="D510" s="298">
        <v>0</v>
      </c>
      <c r="E510" s="32">
        <v>0</v>
      </c>
      <c r="F510" s="32">
        <v>0</v>
      </c>
      <c r="G510" s="193">
        <f t="shared" si="67"/>
        <v>0</v>
      </c>
      <c r="H510" s="193">
        <f t="shared" si="68"/>
        <v>0</v>
      </c>
      <c r="I510" s="564">
        <f t="shared" si="62"/>
        <v>0</v>
      </c>
    </row>
    <row r="511" spans="2:9" ht="12.75">
      <c r="B511" s="563">
        <v>448</v>
      </c>
      <c r="C511" s="291" t="s">
        <v>323</v>
      </c>
      <c r="D511" s="298">
        <v>0</v>
      </c>
      <c r="E511" s="32">
        <v>0</v>
      </c>
      <c r="F511" s="32">
        <v>0</v>
      </c>
      <c r="G511" s="193">
        <f t="shared" si="67"/>
        <v>0</v>
      </c>
      <c r="H511" s="193">
        <f t="shared" si="68"/>
        <v>0</v>
      </c>
      <c r="I511" s="564">
        <f t="shared" si="62"/>
        <v>0</v>
      </c>
    </row>
    <row r="512" spans="2:9" ht="12.75">
      <c r="B512" s="563">
        <v>449</v>
      </c>
      <c r="C512" s="291" t="s">
        <v>324</v>
      </c>
      <c r="D512" s="298">
        <v>0</v>
      </c>
      <c r="E512" s="32">
        <v>0</v>
      </c>
      <c r="F512" s="32">
        <v>0</v>
      </c>
      <c r="G512" s="193">
        <f t="shared" si="67"/>
        <v>0</v>
      </c>
      <c r="H512" s="193">
        <f t="shared" si="68"/>
        <v>0</v>
      </c>
      <c r="I512" s="564">
        <f t="shared" si="62"/>
        <v>0</v>
      </c>
    </row>
    <row r="513" spans="2:9" ht="12.75">
      <c r="B513" s="563">
        <v>4410</v>
      </c>
      <c r="C513" s="291" t="s">
        <v>403</v>
      </c>
      <c r="D513" s="298">
        <v>0</v>
      </c>
      <c r="E513" s="32">
        <v>0</v>
      </c>
      <c r="F513" s="32">
        <v>0</v>
      </c>
      <c r="G513" s="193">
        <f t="shared" si="67"/>
        <v>0</v>
      </c>
      <c r="H513" s="193">
        <f t="shared" si="68"/>
        <v>0</v>
      </c>
      <c r="I513" s="564">
        <f t="shared" si="62"/>
        <v>0</v>
      </c>
    </row>
    <row r="514" spans="2:9" ht="12.75">
      <c r="B514" s="563">
        <v>4411</v>
      </c>
      <c r="C514" s="291" t="s">
        <v>399</v>
      </c>
      <c r="D514" s="298">
        <v>0</v>
      </c>
      <c r="E514" s="32">
        <v>0</v>
      </c>
      <c r="F514" s="32">
        <v>0</v>
      </c>
      <c r="G514" s="193">
        <f t="shared" si="67"/>
        <v>0</v>
      </c>
      <c r="H514" s="193">
        <f t="shared" si="68"/>
        <v>0</v>
      </c>
      <c r="I514" s="564">
        <f t="shared" si="62"/>
        <v>0</v>
      </c>
    </row>
    <row r="515" spans="2:9" ht="12.75">
      <c r="B515" s="563">
        <v>4412</v>
      </c>
      <c r="C515" s="291" t="s">
        <v>402</v>
      </c>
      <c r="D515" s="298">
        <v>0</v>
      </c>
      <c r="E515" s="32">
        <v>0</v>
      </c>
      <c r="F515" s="32">
        <v>0</v>
      </c>
      <c r="G515" s="193">
        <f t="shared" si="67"/>
        <v>0</v>
      </c>
      <c r="H515" s="193">
        <f t="shared" si="68"/>
        <v>0</v>
      </c>
      <c r="I515" s="564">
        <f t="shared" si="62"/>
        <v>0</v>
      </c>
    </row>
    <row r="516" spans="2:9" ht="15">
      <c r="B516" s="563"/>
      <c r="C516" s="486"/>
      <c r="D516" s="298"/>
      <c r="E516" s="32"/>
      <c r="F516" s="32"/>
      <c r="G516" s="193"/>
      <c r="H516" s="193"/>
      <c r="I516" s="564"/>
    </row>
    <row r="517" spans="2:9" ht="12.75">
      <c r="B517" s="563">
        <v>45</v>
      </c>
      <c r="C517" s="290" t="s">
        <v>778</v>
      </c>
      <c r="D517" s="299">
        <f>SUM(D518:D525)</f>
        <v>0</v>
      </c>
      <c r="E517" s="299">
        <f>SUM(E518:E525)</f>
        <v>0</v>
      </c>
      <c r="F517" s="299">
        <f>SUM(F518:F529)</f>
        <v>0</v>
      </c>
      <c r="G517" s="193">
        <f>IF(E517&gt;=F517,E517-F517,0)</f>
        <v>0</v>
      </c>
      <c r="H517" s="193">
        <f>IF(F517&gt;=E517,F517-E517,0)</f>
        <v>0</v>
      </c>
      <c r="I517" s="564">
        <f t="shared" si="62"/>
        <v>0</v>
      </c>
    </row>
    <row r="518" spans="2:9" ht="12.75">
      <c r="B518" s="563">
        <v>451</v>
      </c>
      <c r="C518" s="291" t="s">
        <v>325</v>
      </c>
      <c r="D518" s="298">
        <v>0</v>
      </c>
      <c r="E518" s="32">
        <v>0</v>
      </c>
      <c r="F518" s="32">
        <v>0</v>
      </c>
      <c r="G518" s="193">
        <f>IF(E518&gt;=F518,E518-F518,0)</f>
        <v>0</v>
      </c>
      <c r="H518" s="193">
        <f>IF(F518&gt;=E518,F518-E518,0)</f>
        <v>0</v>
      </c>
      <c r="I518" s="564">
        <f t="shared" si="62"/>
        <v>0</v>
      </c>
    </row>
    <row r="519" spans="2:9" ht="12.75">
      <c r="B519" s="563">
        <v>452</v>
      </c>
      <c r="C519" s="291" t="s">
        <v>326</v>
      </c>
      <c r="D519" s="298">
        <v>0</v>
      </c>
      <c r="E519" s="32">
        <v>0</v>
      </c>
      <c r="F519" s="32">
        <v>0</v>
      </c>
      <c r="G519" s="193">
        <f>IF(E519&gt;=F519,E519-F519,0)</f>
        <v>0</v>
      </c>
      <c r="H519" s="193">
        <f>IF(F519&gt;=E519,F519-E519,0)</f>
        <v>0</v>
      </c>
      <c r="I519" s="564">
        <f t="shared" si="62"/>
        <v>0</v>
      </c>
    </row>
    <row r="520" spans="2:9" ht="12.75">
      <c r="B520" s="563">
        <v>453</v>
      </c>
      <c r="C520" s="291" t="s">
        <v>715</v>
      </c>
      <c r="D520" s="298">
        <v>0</v>
      </c>
      <c r="E520" s="32">
        <v>0</v>
      </c>
      <c r="F520" s="32">
        <v>0</v>
      </c>
      <c r="G520" s="193">
        <f aca="true" t="shared" si="69" ref="G520:G525">IF(E520&gt;=F520,E520-F520,0)</f>
        <v>0</v>
      </c>
      <c r="H520" s="193">
        <f aca="true" t="shared" si="70" ref="H520:H525">IF(F520&gt;=E520,F520-E520,0)</f>
        <v>0</v>
      </c>
      <c r="I520" s="564">
        <f t="shared" si="62"/>
        <v>0</v>
      </c>
    </row>
    <row r="521" spans="2:9" ht="12.75">
      <c r="B521" s="563">
        <v>454</v>
      </c>
      <c r="C521" s="291" t="s">
        <v>327</v>
      </c>
      <c r="D521" s="298">
        <v>0</v>
      </c>
      <c r="E521" s="32">
        <v>0</v>
      </c>
      <c r="F521" s="32">
        <v>0</v>
      </c>
      <c r="G521" s="193">
        <f t="shared" si="69"/>
        <v>0</v>
      </c>
      <c r="H521" s="193">
        <f t="shared" si="70"/>
        <v>0</v>
      </c>
      <c r="I521" s="564">
        <f t="shared" si="62"/>
        <v>0</v>
      </c>
    </row>
    <row r="522" spans="2:9" ht="12.75">
      <c r="B522" s="563">
        <v>455</v>
      </c>
      <c r="C522" s="291" t="s">
        <v>328</v>
      </c>
      <c r="D522" s="298">
        <v>0</v>
      </c>
      <c r="E522" s="32">
        <v>0</v>
      </c>
      <c r="F522" s="32">
        <v>0</v>
      </c>
      <c r="G522" s="193">
        <f t="shared" si="69"/>
        <v>0</v>
      </c>
      <c r="H522" s="193">
        <f t="shared" si="70"/>
        <v>0</v>
      </c>
      <c r="I522" s="564">
        <f t="shared" si="62"/>
        <v>0</v>
      </c>
    </row>
    <row r="523" spans="2:9" ht="12.75">
      <c r="B523" s="563">
        <v>456</v>
      </c>
      <c r="C523" s="291" t="s">
        <v>329</v>
      </c>
      <c r="D523" s="298">
        <v>0</v>
      </c>
      <c r="E523" s="32">
        <v>0</v>
      </c>
      <c r="F523" s="32">
        <v>0</v>
      </c>
      <c r="G523" s="193">
        <f t="shared" si="69"/>
        <v>0</v>
      </c>
      <c r="H523" s="193">
        <f t="shared" si="70"/>
        <v>0</v>
      </c>
      <c r="I523" s="564">
        <f t="shared" si="62"/>
        <v>0</v>
      </c>
    </row>
    <row r="524" spans="2:9" ht="12.75">
      <c r="B524" s="563">
        <v>457</v>
      </c>
      <c r="C524" s="291" t="s">
        <v>400</v>
      </c>
      <c r="D524" s="298">
        <v>0</v>
      </c>
      <c r="E524" s="32">
        <v>0</v>
      </c>
      <c r="F524" s="32">
        <v>0</v>
      </c>
      <c r="G524" s="193">
        <f t="shared" si="69"/>
        <v>0</v>
      </c>
      <c r="H524" s="193">
        <f t="shared" si="70"/>
        <v>0</v>
      </c>
      <c r="I524" s="564">
        <f t="shared" si="62"/>
        <v>0</v>
      </c>
    </row>
    <row r="525" spans="2:9" ht="12.75">
      <c r="B525" s="563">
        <v>458</v>
      </c>
      <c r="C525" s="291" t="s">
        <v>406</v>
      </c>
      <c r="D525" s="298">
        <v>0</v>
      </c>
      <c r="E525" s="32">
        <v>0</v>
      </c>
      <c r="F525" s="32">
        <v>0</v>
      </c>
      <c r="G525" s="193">
        <f t="shared" si="69"/>
        <v>0</v>
      </c>
      <c r="H525" s="193">
        <f t="shared" si="70"/>
        <v>0</v>
      </c>
      <c r="I525" s="564">
        <f t="shared" si="62"/>
        <v>0</v>
      </c>
    </row>
    <row r="526" spans="2:9" ht="15">
      <c r="B526" s="563"/>
      <c r="C526" s="486"/>
      <c r="D526" s="298"/>
      <c r="I526" s="564"/>
    </row>
    <row r="527" spans="2:9" ht="12.75">
      <c r="B527" s="563">
        <v>46</v>
      </c>
      <c r="C527" s="290" t="s">
        <v>394</v>
      </c>
      <c r="D527" s="299">
        <f>SUM(D528:D531)</f>
        <v>0</v>
      </c>
      <c r="E527" s="299">
        <f>SUM(E528:E531)</f>
        <v>0</v>
      </c>
      <c r="F527" s="299">
        <f>SUM(F528:F539)</f>
        <v>0</v>
      </c>
      <c r="G527" s="193">
        <f>IF(E527&gt;=F527,E527-F527,0)</f>
        <v>0</v>
      </c>
      <c r="H527" s="193">
        <f>IF(F527&gt;=E527,F527-E527,0)</f>
        <v>0</v>
      </c>
      <c r="I527" s="564">
        <f t="shared" si="62"/>
        <v>0</v>
      </c>
    </row>
    <row r="528" spans="2:9" ht="12.75">
      <c r="B528" s="563">
        <v>461</v>
      </c>
      <c r="C528" s="291" t="s">
        <v>395</v>
      </c>
      <c r="D528" s="298">
        <v>0</v>
      </c>
      <c r="E528" s="32">
        <v>0</v>
      </c>
      <c r="F528" s="32">
        <v>0</v>
      </c>
      <c r="G528" s="193">
        <f>IF(E528&gt;=F528,E528-F528,0)</f>
        <v>0</v>
      </c>
      <c r="H528" s="193">
        <f>IF(F528&gt;=E528,F528-E528,0)</f>
        <v>0</v>
      </c>
      <c r="I528" s="564">
        <f t="shared" si="62"/>
        <v>0</v>
      </c>
    </row>
    <row r="529" spans="2:9" ht="12.75">
      <c r="B529" s="563">
        <v>462</v>
      </c>
      <c r="C529" s="291" t="s">
        <v>396</v>
      </c>
      <c r="D529" s="298">
        <v>0</v>
      </c>
      <c r="E529" s="32">
        <v>0</v>
      </c>
      <c r="F529" s="32">
        <v>0</v>
      </c>
      <c r="G529" s="193">
        <f>IF(E529&gt;=F529,E529-F529,0)</f>
        <v>0</v>
      </c>
      <c r="H529" s="193">
        <f>IF(F529&gt;=E529,F529-E529,0)</f>
        <v>0</v>
      </c>
      <c r="I529" s="564">
        <f t="shared" si="62"/>
        <v>0</v>
      </c>
    </row>
    <row r="530" spans="2:9" ht="12.75">
      <c r="B530" s="563">
        <v>463</v>
      </c>
      <c r="C530" s="291" t="s">
        <v>397</v>
      </c>
      <c r="D530" s="298">
        <v>0</v>
      </c>
      <c r="E530" s="32">
        <v>0</v>
      </c>
      <c r="F530" s="32">
        <v>0</v>
      </c>
      <c r="G530" s="193">
        <f>IF(E530&gt;=F530,E530-F530,0)</f>
        <v>0</v>
      </c>
      <c r="H530" s="193">
        <f>IF(F530&gt;=E530,F530-E530,0)</f>
        <v>0</v>
      </c>
      <c r="I530" s="564">
        <f t="shared" si="62"/>
        <v>0</v>
      </c>
    </row>
    <row r="531" spans="2:9" ht="12.75">
      <c r="B531" s="563">
        <v>464</v>
      </c>
      <c r="C531" s="291" t="s">
        <v>398</v>
      </c>
      <c r="D531" s="298">
        <v>0</v>
      </c>
      <c r="E531" s="32">
        <v>0</v>
      </c>
      <c r="F531" s="32">
        <v>0</v>
      </c>
      <c r="G531" s="193">
        <f>IF(E531&gt;=F531,E531-F531,0)</f>
        <v>0</v>
      </c>
      <c r="H531" s="193">
        <f>IF(F531&gt;=E531,F531-E531,0)</f>
        <v>0</v>
      </c>
      <c r="I531" s="564">
        <f t="shared" si="62"/>
        <v>0</v>
      </c>
    </row>
    <row r="532" spans="2:9" ht="12.75">
      <c r="B532" s="563"/>
      <c r="C532" s="61"/>
      <c r="D532" s="298"/>
      <c r="I532" s="564"/>
    </row>
    <row r="533" spans="2:9" ht="12.75">
      <c r="B533" s="563">
        <v>47</v>
      </c>
      <c r="C533" s="290" t="s">
        <v>381</v>
      </c>
      <c r="D533" s="487">
        <f>D534+D545+D549</f>
        <v>0</v>
      </c>
      <c r="E533" s="487">
        <f>E534+E545+E549</f>
        <v>140</v>
      </c>
      <c r="F533" s="487">
        <f>F534+F545+F550</f>
        <v>0</v>
      </c>
      <c r="G533" s="193">
        <f>IF(E533&gt;=F533,E533-F533,0)</f>
        <v>140</v>
      </c>
      <c r="H533" s="193">
        <f>IF(F533&gt;=E533,F533-E533,0)</f>
        <v>0</v>
      </c>
      <c r="I533" s="564">
        <f aca="true" t="shared" si="71" ref="I533:I577">IF(D533&gt;0,D533+G533-H533,G533-H533)</f>
        <v>140</v>
      </c>
    </row>
    <row r="534" spans="2:9" ht="12.75">
      <c r="B534" s="563">
        <v>471</v>
      </c>
      <c r="C534" s="290" t="s">
        <v>276</v>
      </c>
      <c r="D534" s="298">
        <v>0</v>
      </c>
      <c r="E534" s="299">
        <f>SUM(E535:E544)</f>
        <v>0</v>
      </c>
      <c r="F534" s="299">
        <f>SUM(F535:F544)</f>
        <v>0</v>
      </c>
      <c r="G534" s="193">
        <f>IF(E534&gt;=F534,E534-F534,0)</f>
        <v>0</v>
      </c>
      <c r="H534" s="193">
        <f>IF(F534&gt;=E534,F534-E534,0)</f>
        <v>0</v>
      </c>
      <c r="I534" s="564">
        <f t="shared" si="71"/>
        <v>0</v>
      </c>
    </row>
    <row r="535" spans="2:9" ht="12.75">
      <c r="B535" s="563">
        <v>4711</v>
      </c>
      <c r="C535" s="291" t="s">
        <v>362</v>
      </c>
      <c r="D535" s="298">
        <v>0</v>
      </c>
      <c r="E535" s="32">
        <v>0</v>
      </c>
      <c r="F535" s="32">
        <v>0</v>
      </c>
      <c r="G535" s="193">
        <f>IF(E535&gt;=F535,E535-F535,0)</f>
        <v>0</v>
      </c>
      <c r="H535" s="193">
        <f>IF(F535&gt;=E535,F535-E535,0)</f>
        <v>0</v>
      </c>
      <c r="I535" s="564">
        <f t="shared" si="71"/>
        <v>0</v>
      </c>
    </row>
    <row r="536" spans="2:9" ht="12.75">
      <c r="B536" s="563">
        <v>4712</v>
      </c>
      <c r="C536" s="291" t="s">
        <v>712</v>
      </c>
      <c r="D536" s="298">
        <v>0</v>
      </c>
      <c r="E536" s="32">
        <v>0</v>
      </c>
      <c r="F536" s="32">
        <v>0</v>
      </c>
      <c r="G536" s="193">
        <f aca="true" t="shared" si="72" ref="G536:G546">IF(E536&gt;=F536,E536-F536,0)</f>
        <v>0</v>
      </c>
      <c r="H536" s="193">
        <f aca="true" t="shared" si="73" ref="H536:H546">IF(F536&gt;=E536,F536-E536,0)</f>
        <v>0</v>
      </c>
      <c r="I536" s="564">
        <f t="shared" si="71"/>
        <v>0</v>
      </c>
    </row>
    <row r="537" spans="2:9" ht="12.75">
      <c r="B537" s="563">
        <v>4713</v>
      </c>
      <c r="C537" s="291" t="s">
        <v>368</v>
      </c>
      <c r="D537" s="298">
        <v>0</v>
      </c>
      <c r="E537" s="32">
        <v>0</v>
      </c>
      <c r="F537" s="32">
        <v>0</v>
      </c>
      <c r="G537" s="193">
        <f t="shared" si="72"/>
        <v>0</v>
      </c>
      <c r="H537" s="193">
        <f t="shared" si="73"/>
        <v>0</v>
      </c>
      <c r="I537" s="564">
        <f t="shared" si="71"/>
        <v>0</v>
      </c>
    </row>
    <row r="538" spans="2:9" ht="12.75">
      <c r="B538" s="563">
        <v>4714</v>
      </c>
      <c r="C538" s="291" t="s">
        <v>713</v>
      </c>
      <c r="D538" s="298">
        <v>0</v>
      </c>
      <c r="E538" s="32">
        <v>0</v>
      </c>
      <c r="F538" s="32">
        <v>0</v>
      </c>
      <c r="G538" s="193">
        <f t="shared" si="72"/>
        <v>0</v>
      </c>
      <c r="H538" s="193">
        <f t="shared" si="73"/>
        <v>0</v>
      </c>
      <c r="I538" s="564">
        <f t="shared" si="71"/>
        <v>0</v>
      </c>
    </row>
    <row r="539" spans="2:9" ht="12.75">
      <c r="B539" s="563">
        <v>4715</v>
      </c>
      <c r="C539" s="291" t="s">
        <v>1079</v>
      </c>
      <c r="D539" s="298">
        <v>0</v>
      </c>
      <c r="E539" s="32">
        <v>0</v>
      </c>
      <c r="F539" s="32">
        <v>0</v>
      </c>
      <c r="G539" s="193">
        <f t="shared" si="72"/>
        <v>0</v>
      </c>
      <c r="H539" s="193">
        <f t="shared" si="73"/>
        <v>0</v>
      </c>
      <c r="I539" s="564">
        <f t="shared" si="71"/>
        <v>0</v>
      </c>
    </row>
    <row r="540" spans="2:9" ht="12.75">
      <c r="B540" s="563">
        <v>4716</v>
      </c>
      <c r="C540" s="291" t="s">
        <v>363</v>
      </c>
      <c r="D540" s="298">
        <v>0</v>
      </c>
      <c r="E540" s="32">
        <v>0</v>
      </c>
      <c r="F540" s="32">
        <v>0</v>
      </c>
      <c r="G540" s="193">
        <f t="shared" si="72"/>
        <v>0</v>
      </c>
      <c r="H540" s="193">
        <f t="shared" si="73"/>
        <v>0</v>
      </c>
      <c r="I540" s="564">
        <f t="shared" si="71"/>
        <v>0</v>
      </c>
    </row>
    <row r="541" spans="2:9" ht="12.75">
      <c r="B541" s="563">
        <v>4717</v>
      </c>
      <c r="C541" s="291" t="s">
        <v>1118</v>
      </c>
      <c r="D541" s="298">
        <v>0</v>
      </c>
      <c r="E541" s="32">
        <v>0</v>
      </c>
      <c r="F541" s="32">
        <v>0</v>
      </c>
      <c r="G541" s="193">
        <f t="shared" si="72"/>
        <v>0</v>
      </c>
      <c r="H541" s="193">
        <f t="shared" si="73"/>
        <v>0</v>
      </c>
      <c r="I541" s="564">
        <f t="shared" si="71"/>
        <v>0</v>
      </c>
    </row>
    <row r="542" spans="2:9" ht="12.75">
      <c r="B542" s="563">
        <v>4718</v>
      </c>
      <c r="C542" s="291" t="s">
        <v>364</v>
      </c>
      <c r="D542" s="298">
        <v>0</v>
      </c>
      <c r="E542" s="32">
        <v>0</v>
      </c>
      <c r="F542" s="32">
        <v>0</v>
      </c>
      <c r="G542" s="193">
        <f t="shared" si="72"/>
        <v>0</v>
      </c>
      <c r="H542" s="193">
        <f t="shared" si="73"/>
        <v>0</v>
      </c>
      <c r="I542" s="564">
        <f t="shared" si="71"/>
        <v>0</v>
      </c>
    </row>
    <row r="543" spans="2:9" ht="12.75">
      <c r="B543" s="563">
        <v>4719</v>
      </c>
      <c r="C543" s="291" t="s">
        <v>405</v>
      </c>
      <c r="D543" s="298">
        <v>0</v>
      </c>
      <c r="E543" s="32">
        <v>0</v>
      </c>
      <c r="F543" s="32">
        <v>0</v>
      </c>
      <c r="G543" s="193">
        <f t="shared" si="72"/>
        <v>0</v>
      </c>
      <c r="H543" s="193">
        <f t="shared" si="73"/>
        <v>0</v>
      </c>
      <c r="I543" s="564">
        <f t="shared" si="71"/>
        <v>0</v>
      </c>
    </row>
    <row r="544" spans="2:9" ht="12.75">
      <c r="B544" s="563">
        <v>47110</v>
      </c>
      <c r="C544" s="291" t="s">
        <v>365</v>
      </c>
      <c r="D544" s="298">
        <v>0</v>
      </c>
      <c r="E544" s="32">
        <v>0</v>
      </c>
      <c r="F544" s="32">
        <v>0</v>
      </c>
      <c r="G544" s="193">
        <f t="shared" si="72"/>
        <v>0</v>
      </c>
      <c r="H544" s="193">
        <f t="shared" si="73"/>
        <v>0</v>
      </c>
      <c r="I544" s="564">
        <f t="shared" si="71"/>
        <v>0</v>
      </c>
    </row>
    <row r="545" spans="2:9" ht="12.75">
      <c r="B545" s="563">
        <v>472</v>
      </c>
      <c r="C545" s="290" t="s">
        <v>277</v>
      </c>
      <c r="D545" s="299">
        <f>SUM(D546:D548)</f>
        <v>0</v>
      </c>
      <c r="E545" s="299">
        <f>SUM(E546:E548)</f>
        <v>0</v>
      </c>
      <c r="F545" s="299">
        <f>SUM(F546:F548)</f>
        <v>0</v>
      </c>
      <c r="G545" s="193">
        <f t="shared" si="72"/>
        <v>0</v>
      </c>
      <c r="H545" s="193">
        <f t="shared" si="73"/>
        <v>0</v>
      </c>
      <c r="I545" s="564">
        <f t="shared" si="71"/>
        <v>0</v>
      </c>
    </row>
    <row r="546" spans="2:9" ht="12.75">
      <c r="B546" s="563">
        <v>4721</v>
      </c>
      <c r="C546" s="291" t="s">
        <v>366</v>
      </c>
      <c r="D546" s="298">
        <v>0</v>
      </c>
      <c r="E546" s="32">
        <v>0</v>
      </c>
      <c r="F546" s="32">
        <v>0</v>
      </c>
      <c r="G546" s="193">
        <f t="shared" si="72"/>
        <v>0</v>
      </c>
      <c r="H546" s="193">
        <f t="shared" si="73"/>
        <v>0</v>
      </c>
      <c r="I546" s="564">
        <f t="shared" si="71"/>
        <v>0</v>
      </c>
    </row>
    <row r="547" spans="2:9" ht="12.75">
      <c r="B547" s="563">
        <v>4722</v>
      </c>
      <c r="C547" s="291" t="s">
        <v>1198</v>
      </c>
      <c r="D547" s="298"/>
      <c r="E547" s="32"/>
      <c r="F547" s="32"/>
      <c r="G547" s="193"/>
      <c r="H547" s="193"/>
      <c r="I547" s="564"/>
    </row>
    <row r="548" spans="2:9" ht="12.75">
      <c r="B548" s="563">
        <v>4723</v>
      </c>
      <c r="C548" s="291" t="s">
        <v>714</v>
      </c>
      <c r="D548" s="298">
        <v>0</v>
      </c>
      <c r="E548" s="32">
        <v>0</v>
      </c>
      <c r="F548" s="32">
        <v>0</v>
      </c>
      <c r="G548" s="193">
        <f aca="true" t="shared" si="74" ref="G548:G554">IF(E548&gt;=F548,E548-F548,0)</f>
        <v>0</v>
      </c>
      <c r="H548" s="193">
        <f aca="true" t="shared" si="75" ref="H548:H554">IF(F548&gt;=E548,F548-E548,0)</f>
        <v>0</v>
      </c>
      <c r="I548" s="564">
        <f t="shared" si="71"/>
        <v>0</v>
      </c>
    </row>
    <row r="549" spans="2:9" ht="12.75">
      <c r="B549" s="563">
        <v>473</v>
      </c>
      <c r="C549" s="290" t="s">
        <v>278</v>
      </c>
      <c r="D549" s="299">
        <f>SUM(D550:D554)</f>
        <v>0</v>
      </c>
      <c r="E549" s="299">
        <f>SUM(E550:E554)</f>
        <v>140</v>
      </c>
      <c r="F549" s="299">
        <f>SUM(F550:F554)</f>
        <v>0</v>
      </c>
      <c r="G549" s="193">
        <f t="shared" si="74"/>
        <v>140</v>
      </c>
      <c r="H549" s="193">
        <f t="shared" si="75"/>
        <v>0</v>
      </c>
      <c r="I549" s="564">
        <f t="shared" si="71"/>
        <v>140</v>
      </c>
    </row>
    <row r="550" spans="2:9" ht="12.75">
      <c r="B550" s="563">
        <v>4731</v>
      </c>
      <c r="C550" s="291" t="s">
        <v>389</v>
      </c>
      <c r="D550" s="298">
        <v>0</v>
      </c>
      <c r="E550" s="32">
        <v>140</v>
      </c>
      <c r="F550" s="32">
        <v>0</v>
      </c>
      <c r="G550" s="193">
        <f t="shared" si="74"/>
        <v>140</v>
      </c>
      <c r="H550" s="193">
        <f t="shared" si="75"/>
        <v>0</v>
      </c>
      <c r="I550" s="564">
        <f t="shared" si="71"/>
        <v>140</v>
      </c>
    </row>
    <row r="551" spans="2:9" ht="12.75">
      <c r="B551" s="563">
        <v>4732</v>
      </c>
      <c r="C551" s="291" t="s">
        <v>190</v>
      </c>
      <c r="D551" s="298">
        <v>0</v>
      </c>
      <c r="E551" s="32">
        <v>0</v>
      </c>
      <c r="F551" s="32">
        <v>0</v>
      </c>
      <c r="G551" s="193">
        <f t="shared" si="74"/>
        <v>0</v>
      </c>
      <c r="H551" s="193">
        <f t="shared" si="75"/>
        <v>0</v>
      </c>
      <c r="I551" s="564">
        <f t="shared" si="71"/>
        <v>0</v>
      </c>
    </row>
    <row r="552" spans="2:9" ht="12.75">
      <c r="B552" s="563">
        <v>4733</v>
      </c>
      <c r="C552" s="291" t="s">
        <v>369</v>
      </c>
      <c r="D552" s="298">
        <v>0</v>
      </c>
      <c r="E552" s="32">
        <v>0</v>
      </c>
      <c r="F552" s="32">
        <v>0</v>
      </c>
      <c r="G552" s="193">
        <f t="shared" si="74"/>
        <v>0</v>
      </c>
      <c r="H552" s="193">
        <f t="shared" si="75"/>
        <v>0</v>
      </c>
      <c r="I552" s="564">
        <f t="shared" si="71"/>
        <v>0</v>
      </c>
    </row>
    <row r="553" spans="2:9" ht="12.75">
      <c r="B553" s="563">
        <v>4734</v>
      </c>
      <c r="C553" s="291" t="s">
        <v>282</v>
      </c>
      <c r="D553" s="298">
        <v>0</v>
      </c>
      <c r="E553" s="32">
        <v>0</v>
      </c>
      <c r="F553" s="32">
        <v>0</v>
      </c>
      <c r="G553" s="193">
        <f t="shared" si="74"/>
        <v>0</v>
      </c>
      <c r="H553" s="193">
        <f t="shared" si="75"/>
        <v>0</v>
      </c>
      <c r="I553" s="564">
        <f t="shared" si="71"/>
        <v>0</v>
      </c>
    </row>
    <row r="554" spans="2:9" ht="12.75">
      <c r="B554" s="563">
        <v>4735</v>
      </c>
      <c r="C554" s="291" t="s">
        <v>404</v>
      </c>
      <c r="D554" s="298">
        <v>0</v>
      </c>
      <c r="E554" s="32">
        <v>0</v>
      </c>
      <c r="F554" s="32">
        <v>0</v>
      </c>
      <c r="G554" s="193">
        <f t="shared" si="74"/>
        <v>0</v>
      </c>
      <c r="H554" s="193">
        <f t="shared" si="75"/>
        <v>0</v>
      </c>
      <c r="I554" s="564">
        <f t="shared" si="71"/>
        <v>0</v>
      </c>
    </row>
    <row r="555" spans="2:9" ht="12.75">
      <c r="B555" s="563"/>
      <c r="C555" s="61"/>
      <c r="D555" s="298"/>
      <c r="I555" s="564"/>
    </row>
    <row r="556" spans="2:9" ht="12.75">
      <c r="B556" s="563">
        <v>48</v>
      </c>
      <c r="C556" s="290" t="s">
        <v>380</v>
      </c>
      <c r="D556" s="299">
        <f>SUM(D557:D560)</f>
        <v>0</v>
      </c>
      <c r="E556" s="299">
        <f>SUM(E557:E560)</f>
        <v>0</v>
      </c>
      <c r="F556" s="299">
        <f>SUM(F557:F560)</f>
        <v>0</v>
      </c>
      <c r="G556" s="193">
        <f>IF(E556&gt;=F556,E556-F556,0)</f>
        <v>0</v>
      </c>
      <c r="H556" s="193">
        <f>IF(F556&gt;=E556,F556-E556,0)</f>
        <v>0</v>
      </c>
      <c r="I556" s="564">
        <f t="shared" si="71"/>
        <v>0</v>
      </c>
    </row>
    <row r="557" spans="2:9" ht="12.75">
      <c r="B557" s="563">
        <v>481</v>
      </c>
      <c r="C557" s="291" t="s">
        <v>370</v>
      </c>
      <c r="D557" s="298">
        <v>0</v>
      </c>
      <c r="E557" s="32">
        <v>0</v>
      </c>
      <c r="F557" s="32">
        <v>0</v>
      </c>
      <c r="G557" s="193">
        <f>IF(E557&gt;=F557,E557-F557,0)</f>
        <v>0</v>
      </c>
      <c r="H557" s="193">
        <f>IF(F557&gt;=E557,F557-E557,0)</f>
        <v>0</v>
      </c>
      <c r="I557" s="564">
        <f t="shared" si="71"/>
        <v>0</v>
      </c>
    </row>
    <row r="558" spans="2:9" ht="12.75">
      <c r="B558" s="563">
        <v>482</v>
      </c>
      <c r="C558" s="291" t="s">
        <v>371</v>
      </c>
      <c r="D558" s="298">
        <v>0</v>
      </c>
      <c r="E558" s="32">
        <v>0</v>
      </c>
      <c r="F558" s="32">
        <v>0</v>
      </c>
      <c r="G558" s="193">
        <f>IF(E558&gt;=F558,E558-F558,0)</f>
        <v>0</v>
      </c>
      <c r="H558" s="193">
        <f>IF(F558&gt;=E558,F558-E558,0)</f>
        <v>0</v>
      </c>
      <c r="I558" s="564">
        <f t="shared" si="71"/>
        <v>0</v>
      </c>
    </row>
    <row r="559" spans="2:9" ht="12.75">
      <c r="B559" s="563">
        <v>483</v>
      </c>
      <c r="C559" s="291" t="s">
        <v>372</v>
      </c>
      <c r="D559" s="298">
        <v>0</v>
      </c>
      <c r="E559" s="32">
        <v>0</v>
      </c>
      <c r="F559" s="32">
        <v>0</v>
      </c>
      <c r="G559" s="193">
        <f>IF(E559&gt;=F559,E559-F559,0)</f>
        <v>0</v>
      </c>
      <c r="H559" s="193">
        <f>IF(F559&gt;=E559,F559-E559,0)</f>
        <v>0</v>
      </c>
      <c r="I559" s="564">
        <f t="shared" si="71"/>
        <v>0</v>
      </c>
    </row>
    <row r="560" spans="2:9" ht="12.75">
      <c r="B560" s="563">
        <v>484</v>
      </c>
      <c r="C560" s="291" t="s">
        <v>548</v>
      </c>
      <c r="D560" s="298">
        <v>0</v>
      </c>
      <c r="E560" s="32">
        <v>0</v>
      </c>
      <c r="F560" s="32">
        <v>0</v>
      </c>
      <c r="G560" s="193">
        <f>IF(E560&gt;=F560,E560-F560,0)</f>
        <v>0</v>
      </c>
      <c r="H560" s="193">
        <f>IF(F560&gt;=E560,F560-E560,0)</f>
        <v>0</v>
      </c>
      <c r="I560" s="564">
        <f t="shared" si="71"/>
        <v>0</v>
      </c>
    </row>
    <row r="561" spans="2:9" ht="12.75">
      <c r="B561" s="563"/>
      <c r="C561" s="291"/>
      <c r="D561" s="298"/>
      <c r="I561" s="564"/>
    </row>
    <row r="562" spans="2:9" ht="12.75">
      <c r="B562" s="563">
        <v>49</v>
      </c>
      <c r="C562" s="290" t="s">
        <v>379</v>
      </c>
      <c r="D562" s="299">
        <f>SUM(D563:D565)</f>
        <v>0</v>
      </c>
      <c r="E562" s="299">
        <f>SUM(E563:E565)</f>
        <v>0</v>
      </c>
      <c r="F562" s="299">
        <f>SUM(F563:F565)</f>
        <v>0</v>
      </c>
      <c r="G562" s="193">
        <f>IF(E562&gt;=F562,E562-F562,0)</f>
        <v>0</v>
      </c>
      <c r="H562" s="193">
        <f>IF(F562&gt;=E562,F562-E562,0)</f>
        <v>0</v>
      </c>
      <c r="I562" s="564">
        <f t="shared" si="71"/>
        <v>0</v>
      </c>
    </row>
    <row r="563" spans="2:9" ht="12.75">
      <c r="B563" s="563">
        <v>491</v>
      </c>
      <c r="C563" s="291" t="s">
        <v>373</v>
      </c>
      <c r="D563" s="298">
        <v>0</v>
      </c>
      <c r="E563" s="32">
        <v>0</v>
      </c>
      <c r="F563" s="32">
        <v>0</v>
      </c>
      <c r="G563" s="193">
        <f>IF(E563&gt;=F563,E563-F563,0)</f>
        <v>0</v>
      </c>
      <c r="H563" s="193">
        <f>IF(F563&gt;=E563,F563-E563,0)</f>
        <v>0</v>
      </c>
      <c r="I563" s="564">
        <f t="shared" si="71"/>
        <v>0</v>
      </c>
    </row>
    <row r="564" spans="2:9" ht="12.75">
      <c r="B564" s="563">
        <v>492</v>
      </c>
      <c r="C564" s="291" t="s">
        <v>374</v>
      </c>
      <c r="D564" s="298">
        <v>0</v>
      </c>
      <c r="E564" s="32">
        <v>0</v>
      </c>
      <c r="F564" s="32">
        <v>0</v>
      </c>
      <c r="G564" s="193">
        <f>IF(E564&gt;=F564,E564-F564,0)</f>
        <v>0</v>
      </c>
      <c r="H564" s="193">
        <f>IF(F564&gt;=E564,F564-E564,0)</f>
        <v>0</v>
      </c>
      <c r="I564" s="564">
        <f t="shared" si="71"/>
        <v>0</v>
      </c>
    </row>
    <row r="565" spans="2:9" ht="12.75">
      <c r="B565" s="563">
        <v>493</v>
      </c>
      <c r="C565" s="291" t="s">
        <v>375</v>
      </c>
      <c r="D565" s="298">
        <v>0</v>
      </c>
      <c r="E565" s="32">
        <v>0</v>
      </c>
      <c r="F565" s="32">
        <v>0</v>
      </c>
      <c r="G565" s="193">
        <f>IF(E565&gt;=F565,E565-F565,0)</f>
        <v>0</v>
      </c>
      <c r="H565" s="193">
        <f>IF(F565&gt;=E565,F565-E565,0)</f>
        <v>0</v>
      </c>
      <c r="I565" s="564">
        <f t="shared" si="71"/>
        <v>0</v>
      </c>
    </row>
    <row r="566" spans="2:9" ht="12.75">
      <c r="B566" s="563"/>
      <c r="C566" s="291"/>
      <c r="D566" s="298"/>
      <c r="I566" s="564"/>
    </row>
    <row r="567" spans="2:9" ht="15">
      <c r="B567" s="563">
        <v>5</v>
      </c>
      <c r="C567" s="292" t="s">
        <v>730</v>
      </c>
      <c r="D567" s="300">
        <f>SUM(D568:D570)</f>
        <v>0</v>
      </c>
      <c r="E567" s="300">
        <f>SUM(E568:E570)</f>
        <v>0</v>
      </c>
      <c r="F567" s="300">
        <f>SUM(F568:F570)</f>
        <v>0</v>
      </c>
      <c r="G567" s="193">
        <f>IF(E567&gt;=F567,E567-F567,0)</f>
        <v>0</v>
      </c>
      <c r="H567" s="193">
        <f>IF(F567&gt;=E567,F567-E567,0)</f>
        <v>0</v>
      </c>
      <c r="I567" s="564">
        <f t="shared" si="71"/>
        <v>0</v>
      </c>
    </row>
    <row r="568" spans="2:9" ht="12.75">
      <c r="B568" s="563">
        <v>51</v>
      </c>
      <c r="C568" s="291" t="s">
        <v>728</v>
      </c>
      <c r="D568" s="298">
        <v>0</v>
      </c>
      <c r="E568" s="32">
        <v>0</v>
      </c>
      <c r="F568" s="32">
        <v>0</v>
      </c>
      <c r="G568" s="193">
        <f>IF(E568&gt;=F568,E568-F568,0)</f>
        <v>0</v>
      </c>
      <c r="H568" s="193">
        <f>IF(F568&gt;=E568,F568-E568,0)</f>
        <v>0</v>
      </c>
      <c r="I568" s="564">
        <f t="shared" si="71"/>
        <v>0</v>
      </c>
    </row>
    <row r="569" spans="2:9" ht="12.75">
      <c r="B569" s="563">
        <v>52</v>
      </c>
      <c r="C569" s="291" t="s">
        <v>729</v>
      </c>
      <c r="D569" s="298">
        <v>0</v>
      </c>
      <c r="E569" s="32">
        <v>0</v>
      </c>
      <c r="F569" s="32">
        <v>0</v>
      </c>
      <c r="G569" s="193">
        <f>IF(E569&gt;=F569,E569-F569,0)</f>
        <v>0</v>
      </c>
      <c r="H569" s="193">
        <f>IF(F569&gt;=E569,F569-E569,0)</f>
        <v>0</v>
      </c>
      <c r="I569" s="564">
        <f t="shared" si="71"/>
        <v>0</v>
      </c>
    </row>
    <row r="570" spans="2:9" ht="12.75">
      <c r="B570" s="563">
        <v>53</v>
      </c>
      <c r="C570" s="291" t="s">
        <v>727</v>
      </c>
      <c r="D570" s="298">
        <v>0</v>
      </c>
      <c r="E570" s="32">
        <v>0</v>
      </c>
      <c r="F570" s="32">
        <v>0</v>
      </c>
      <c r="G570" s="193">
        <f>IF(E570&gt;=F570,E570-F570,0)</f>
        <v>0</v>
      </c>
      <c r="H570" s="193">
        <f>IF(F570&gt;=E570,F570-E570,0)</f>
        <v>0</v>
      </c>
      <c r="I570" s="564">
        <f t="shared" si="71"/>
        <v>0</v>
      </c>
    </row>
    <row r="571" spans="2:9" ht="12.75">
      <c r="B571" s="563"/>
      <c r="C571" s="291"/>
      <c r="D571" s="298"/>
      <c r="I571" s="564"/>
    </row>
    <row r="572" spans="2:9" ht="15">
      <c r="B572" s="563">
        <v>6</v>
      </c>
      <c r="C572" s="292" t="s">
        <v>671</v>
      </c>
      <c r="D572" s="300">
        <f>SUM(D573:D577)</f>
        <v>0</v>
      </c>
      <c r="E572" s="300">
        <f>SUM(E573:E577)</f>
        <v>7880</v>
      </c>
      <c r="F572" s="300">
        <f>SUM(F573:F577)</f>
        <v>16700</v>
      </c>
      <c r="G572" s="193">
        <f>IF(E572&gt;=F572,E572-F572,0)</f>
        <v>0</v>
      </c>
      <c r="H572" s="193">
        <f aca="true" t="shared" si="76" ref="H572:H577">IF(F572&gt;=E572,F572-E572,0)</f>
        <v>8820</v>
      </c>
      <c r="I572" s="564">
        <f t="shared" si="71"/>
        <v>-8820</v>
      </c>
    </row>
    <row r="573" spans="2:9" ht="12.75">
      <c r="B573" s="566">
        <v>61</v>
      </c>
      <c r="C573" s="293" t="s">
        <v>693</v>
      </c>
      <c r="D573" s="298">
        <v>0</v>
      </c>
      <c r="E573" s="100">
        <v>0</v>
      </c>
      <c r="F573" s="100">
        <f>F417</f>
        <v>16700</v>
      </c>
      <c r="G573" s="193">
        <f>IF(E573&gt;=F573,E573-F573,0)</f>
        <v>0</v>
      </c>
      <c r="H573" s="193">
        <f t="shared" si="76"/>
        <v>16700</v>
      </c>
      <c r="I573" s="564">
        <f t="shared" si="71"/>
        <v>-16700</v>
      </c>
    </row>
    <row r="574" spans="2:9" ht="12.75">
      <c r="B574" s="566">
        <v>62</v>
      </c>
      <c r="C574" s="293" t="s">
        <v>694</v>
      </c>
      <c r="D574" s="298">
        <v>0</v>
      </c>
      <c r="E574" s="100">
        <v>0</v>
      </c>
      <c r="F574" s="100">
        <f>F423</f>
        <v>0</v>
      </c>
      <c r="G574" s="193">
        <f>IF(E574&gt;=F574,E574-F574,0)</f>
        <v>0</v>
      </c>
      <c r="H574" s="193">
        <f t="shared" si="76"/>
        <v>0</v>
      </c>
      <c r="I574" s="564">
        <f t="shared" si="71"/>
        <v>0</v>
      </c>
    </row>
    <row r="575" spans="2:9" ht="12.75">
      <c r="B575" s="566">
        <v>63</v>
      </c>
      <c r="C575" s="293" t="s">
        <v>695</v>
      </c>
      <c r="D575" s="298">
        <v>0</v>
      </c>
      <c r="E575" s="100">
        <v>0</v>
      </c>
      <c r="F575" s="100">
        <f>F429</f>
        <v>0</v>
      </c>
      <c r="G575" s="193">
        <f>IF(E575&gt;=F575,E575-F575,0)</f>
        <v>0</v>
      </c>
      <c r="H575" s="193">
        <f t="shared" si="76"/>
        <v>0</v>
      </c>
      <c r="I575" s="564">
        <f t="shared" si="71"/>
        <v>0</v>
      </c>
    </row>
    <row r="576" spans="2:9" ht="12.75">
      <c r="B576" s="566">
        <v>64</v>
      </c>
      <c r="C576" s="293" t="s">
        <v>1089</v>
      </c>
      <c r="D576" s="298">
        <v>0</v>
      </c>
      <c r="E576" s="100">
        <v>0</v>
      </c>
      <c r="F576" s="100">
        <f>F415-F417-F423-F429</f>
        <v>0</v>
      </c>
      <c r="G576" s="193">
        <f>IF(E576&gt;=F576,E576-F576,0)</f>
        <v>0</v>
      </c>
      <c r="H576" s="193">
        <f t="shared" si="76"/>
        <v>0</v>
      </c>
      <c r="I576" s="564">
        <f t="shared" si="71"/>
        <v>0</v>
      </c>
    </row>
    <row r="577" spans="2:9" ht="12.75">
      <c r="B577" s="566">
        <v>65</v>
      </c>
      <c r="C577" s="293" t="s">
        <v>1088</v>
      </c>
      <c r="D577" s="298">
        <v>0</v>
      </c>
      <c r="E577" s="100">
        <f>E464</f>
        <v>7880</v>
      </c>
      <c r="F577" s="100">
        <f>Apuração!F91</f>
        <v>0</v>
      </c>
      <c r="G577" s="193">
        <f>IF(E577&gt;=F576,E577-F576,0)</f>
        <v>7880</v>
      </c>
      <c r="H577" s="193">
        <f t="shared" si="76"/>
        <v>0</v>
      </c>
      <c r="I577" s="564">
        <f t="shared" si="71"/>
        <v>7880</v>
      </c>
    </row>
    <row r="578" spans="2:9" ht="12.75">
      <c r="B578" s="558"/>
      <c r="D578" s="298"/>
      <c r="I578" s="564"/>
    </row>
    <row r="579" spans="2:9" s="488" customFormat="1" ht="20.25" customHeight="1">
      <c r="B579" s="567"/>
      <c r="C579" s="553" t="s">
        <v>360</v>
      </c>
      <c r="D579" s="554">
        <f aca="true" t="shared" si="77" ref="D579:I579">D11+D232+D415+D464+D567-D572</f>
        <v>100</v>
      </c>
      <c r="E579" s="554">
        <f t="shared" si="77"/>
        <v>215780</v>
      </c>
      <c r="F579" s="554">
        <f t="shared" si="77"/>
        <v>215780</v>
      </c>
      <c r="G579" s="554">
        <f t="shared" si="77"/>
        <v>97100</v>
      </c>
      <c r="H579" s="554">
        <f t="shared" si="77"/>
        <v>97100</v>
      </c>
      <c r="I579" s="568">
        <f t="shared" si="77"/>
        <v>100</v>
      </c>
    </row>
    <row r="580" spans="2:9" ht="13.5" thickBot="1">
      <c r="B580" s="569"/>
      <c r="C580" s="570"/>
      <c r="D580" s="570"/>
      <c r="E580" s="570"/>
      <c r="F580" s="570"/>
      <c r="G580" s="570"/>
      <c r="H580" s="570"/>
      <c r="I580" s="571"/>
    </row>
  </sheetData>
  <sheetProtection/>
  <mergeCells count="6">
    <mergeCell ref="E8:F8"/>
    <mergeCell ref="G8:H8"/>
    <mergeCell ref="C2:G2"/>
    <mergeCell ref="E9:F9"/>
    <mergeCell ref="G9:H9"/>
    <mergeCell ref="D6:E6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3" fitToWidth="1" horizontalDpi="120" verticalDpi="120" orientation="landscape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20"/>
  <dimension ref="A1:F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3.00390625" style="0" customWidth="1"/>
    <col min="2" max="2" width="15.8515625" style="0" customWidth="1"/>
    <col min="3" max="3" width="27.140625" style="0" customWidth="1"/>
    <col min="4" max="4" width="16.00390625" style="0" customWidth="1"/>
  </cols>
  <sheetData>
    <row r="1" spans="1:4" ht="12.75">
      <c r="A1" s="39"/>
      <c r="B1" s="40"/>
      <c r="C1" s="40"/>
      <c r="D1" s="41"/>
    </row>
    <row r="2" spans="1:6" ht="15.75">
      <c r="A2" s="875" t="s">
        <v>449</v>
      </c>
      <c r="B2" s="876"/>
      <c r="C2" s="876"/>
      <c r="D2" s="877"/>
      <c r="E2" s="6"/>
      <c r="F2" s="6"/>
    </row>
    <row r="3" spans="1:6" ht="12.75">
      <c r="A3" s="42"/>
      <c r="B3" s="27"/>
      <c r="C3" s="27"/>
      <c r="D3" s="43"/>
      <c r="E3" s="23"/>
      <c r="F3" s="23"/>
    </row>
    <row r="4" spans="1:6" ht="15.75">
      <c r="A4" s="44" t="s">
        <v>486</v>
      </c>
      <c r="B4" s="28">
        <f>B6-D6</f>
        <v>8820</v>
      </c>
      <c r="C4" s="29" t="str">
        <f>IF(B6&gt;D6,"Lucro Anual",IF(B6&lt;D6,"Prejuizo Anual",IF(B6=D6,"Equilibrio")))</f>
        <v>Lucro Anual</v>
      </c>
      <c r="D4" s="43"/>
      <c r="E4" s="23"/>
      <c r="F4" s="23"/>
    </row>
    <row r="5" spans="1:6" ht="12.75">
      <c r="A5" s="42"/>
      <c r="B5" s="27"/>
      <c r="C5" s="27"/>
      <c r="D5" s="43"/>
      <c r="E5" s="23"/>
      <c r="F5" s="23"/>
    </row>
    <row r="6" spans="1:4" ht="12.75">
      <c r="A6" s="45" t="s">
        <v>1092</v>
      </c>
      <c r="B6" s="30">
        <f>SUM(B8:B14)</f>
        <v>16700</v>
      </c>
      <c r="C6" s="31" t="s">
        <v>1093</v>
      </c>
      <c r="D6" s="46">
        <f>SUM(D8:D14)</f>
        <v>7880</v>
      </c>
    </row>
    <row r="7" spans="1:4" ht="12.75">
      <c r="A7" s="47"/>
      <c r="B7" s="1"/>
      <c r="C7" s="1"/>
      <c r="D7" s="48"/>
    </row>
    <row r="8" spans="1:4" ht="12.75">
      <c r="A8" s="49" t="s">
        <v>450</v>
      </c>
      <c r="B8" s="24">
        <f>B17</f>
        <v>16700</v>
      </c>
      <c r="C8" s="3" t="s">
        <v>465</v>
      </c>
      <c r="D8" s="53">
        <f>IF(Balancete!F466&gt;=Balancete!G466,Balancete!F466,Balancete!G466)</f>
        <v>0</v>
      </c>
    </row>
    <row r="9" spans="1:4" ht="12.75">
      <c r="A9" s="49" t="s">
        <v>451</v>
      </c>
      <c r="B9" s="24">
        <f>D18</f>
        <v>0</v>
      </c>
      <c r="C9" s="3" t="s">
        <v>466</v>
      </c>
      <c r="D9" s="53">
        <f>IF(Balancete!F474&gt;=Balancete!G474,Balancete!F474,Balancete!G474)</f>
        <v>1140</v>
      </c>
    </row>
    <row r="10" spans="1:4" ht="12.75">
      <c r="A10" s="49" t="s">
        <v>452</v>
      </c>
      <c r="B10" s="24">
        <f>B22</f>
        <v>0</v>
      </c>
      <c r="C10" s="3" t="s">
        <v>467</v>
      </c>
      <c r="D10" s="53">
        <f>IF(Balancete!F488&gt;=Balancete!G488,Balancete!F488,Balancete!G488)</f>
        <v>6600</v>
      </c>
    </row>
    <row r="11" spans="1:4" ht="12.75">
      <c r="A11" s="49" t="s">
        <v>453</v>
      </c>
      <c r="B11" s="34">
        <f>IF(Balancete!G435&gt;=Balancete!H435,Balancete!G435,Balancete!H435)</f>
        <v>0</v>
      </c>
      <c r="C11" s="3" t="s">
        <v>468</v>
      </c>
      <c r="D11" s="53">
        <f>IF(Balancete!F503&gt;=Balancete!G503,Balancete!F503,Balancete!G503)</f>
        <v>0</v>
      </c>
    </row>
    <row r="12" spans="1:4" ht="12.75">
      <c r="A12" s="49" t="s">
        <v>455</v>
      </c>
      <c r="B12" s="34">
        <f>IF(Balancete!G439&gt;=Balancete!H439,Balancete!G439,Balancete!H439)</f>
        <v>0</v>
      </c>
      <c r="C12" s="3" t="s">
        <v>172</v>
      </c>
      <c r="D12" s="53">
        <f>IF(Balancete!F517&gt;=Balancete!G517,Balancete!F517,Balancete!G517)</f>
        <v>0</v>
      </c>
    </row>
    <row r="13" spans="1:4" ht="12.75">
      <c r="A13" s="49" t="s">
        <v>454</v>
      </c>
      <c r="B13" s="34">
        <f>IF(Balancete!G444&gt;=Balancete!H444,Balancete!G444,Balancete!H444)</f>
        <v>0</v>
      </c>
      <c r="C13" s="3" t="s">
        <v>173</v>
      </c>
      <c r="D13" s="53">
        <f>IF(Balancete!F527&gt;=Balancete!G527,Balancete!F527,Balancete!G527)</f>
        <v>0</v>
      </c>
    </row>
    <row r="14" spans="1:4" ht="12.75">
      <c r="A14" s="49" t="s">
        <v>1096</v>
      </c>
      <c r="B14" s="34">
        <f>IF(Balancete!G444&gt;=Balancete!H444,Balancete!G444,Balancete!H444)</f>
        <v>0</v>
      </c>
      <c r="C14" s="3" t="s">
        <v>469</v>
      </c>
      <c r="D14" s="53">
        <f>IF(Balancete!F533&gt;=Balancete!G533,Balancete!F533,Balancete!G533)</f>
        <v>140</v>
      </c>
    </row>
    <row r="15" spans="1:4" ht="12.75">
      <c r="A15" s="47"/>
      <c r="B15" s="24"/>
      <c r="C15" s="3" t="s">
        <v>470</v>
      </c>
      <c r="D15" s="53">
        <f>IF(Balancete!F556&gt;=Balancete!G556,Balancete!F556,Balancete!G556)</f>
        <v>0</v>
      </c>
    </row>
    <row r="16" spans="1:4" ht="12.75">
      <c r="A16" s="47"/>
      <c r="B16" s="24"/>
      <c r="C16" s="3" t="s">
        <v>471</v>
      </c>
      <c r="D16" s="53">
        <f>IF(Balancete!F562&gt;=Balancete!G562,Balancete!F562,Balancete!G562)</f>
        <v>0</v>
      </c>
    </row>
    <row r="17" spans="1:2" ht="12.75">
      <c r="A17" s="51" t="s">
        <v>457</v>
      </c>
      <c r="B17" s="7">
        <f>B18-B19</f>
        <v>16700</v>
      </c>
    </row>
    <row r="18" spans="1:4" ht="12.75">
      <c r="A18" s="49" t="s">
        <v>450</v>
      </c>
      <c r="B18" s="34">
        <f>IF(Balancete!F417&gt;=Balancete!G417,Balancete!F417,Balancete!G417)</f>
        <v>16700</v>
      </c>
      <c r="C18" s="8" t="s">
        <v>1081</v>
      </c>
      <c r="D18" s="52">
        <f>D36</f>
        <v>0</v>
      </c>
    </row>
    <row r="19" spans="1:4" ht="12.75">
      <c r="A19" s="49" t="s">
        <v>458</v>
      </c>
      <c r="B19" s="34">
        <f>IF(Balancete!F421&gt;=Balancete!G421,Balancete!F421,Balancete!G421)</f>
        <v>0</v>
      </c>
      <c r="C19" s="3" t="s">
        <v>484</v>
      </c>
      <c r="D19" s="50">
        <f>D20+D21-D22+D23-D24-D25+D26</f>
        <v>0</v>
      </c>
    </row>
    <row r="20" spans="1:4" ht="12.75">
      <c r="A20" s="49"/>
      <c r="B20" s="24"/>
      <c r="C20" s="3" t="s">
        <v>461</v>
      </c>
      <c r="D20" s="53">
        <f>IF(Balancete!F46&gt;=Balancete!G46,Balancete!F46,Balancete!G46)</f>
        <v>0</v>
      </c>
    </row>
    <row r="21" spans="1:4" ht="12.75">
      <c r="A21" s="49"/>
      <c r="B21" s="24"/>
      <c r="C21" s="3" t="s">
        <v>485</v>
      </c>
      <c r="D21" s="53">
        <f>IF(Balancete!F467&gt;=Balancete!G467,Balancete!F467,Balancete!G467)</f>
        <v>0</v>
      </c>
    </row>
    <row r="22" spans="1:4" ht="12.75">
      <c r="A22" s="51" t="s">
        <v>459</v>
      </c>
      <c r="B22" s="7">
        <f>B28</f>
        <v>0</v>
      </c>
      <c r="C22" s="3" t="s">
        <v>472</v>
      </c>
      <c r="D22" s="53">
        <f>IF(Balancete!F546&gt;=Balancete!G546,Balancete!F546,Balancete!G546)</f>
        <v>0</v>
      </c>
    </row>
    <row r="23" spans="1:4" ht="12.75">
      <c r="A23" s="49" t="s">
        <v>460</v>
      </c>
      <c r="B23" s="34">
        <f>B24+B25-B26</f>
        <v>0</v>
      </c>
      <c r="C23" s="3" t="s">
        <v>473</v>
      </c>
      <c r="D23" s="53">
        <f>IF(Balancete!F468&gt;=Balancete!G468,Balancete!F468,Balancete!G468)</f>
        <v>0</v>
      </c>
    </row>
    <row r="24" spans="1:4" ht="12.75">
      <c r="A24" s="49" t="s">
        <v>461</v>
      </c>
      <c r="B24" s="34">
        <f>IF(Balancete!F47&gt;=Balancete!G47,Balancete!F47,Balancete!G47)</f>
        <v>0</v>
      </c>
      <c r="C24" s="3" t="s">
        <v>474</v>
      </c>
      <c r="D24" s="53">
        <f>IF(Balancete!F469&gt;=Balancete!G469,Balancete!F469,Balancete!G469)</f>
        <v>0</v>
      </c>
    </row>
    <row r="25" spans="1:4" ht="12.75">
      <c r="A25" s="49" t="s">
        <v>462</v>
      </c>
      <c r="B25" s="34">
        <f>IF(Balancete!F570&gt;=Balancete!G570,Balancete!F570,Balancete!G570)</f>
        <v>0</v>
      </c>
      <c r="C25" s="3" t="s">
        <v>475</v>
      </c>
      <c r="D25" s="53">
        <f>IF(Balancete!F472&gt;=Balancete!G472,Balancete!F472,Balancete!G472)</f>
        <v>0</v>
      </c>
    </row>
    <row r="26" spans="1:4" ht="12.75">
      <c r="A26" s="49" t="s">
        <v>463</v>
      </c>
      <c r="B26" s="34">
        <f>IF(Balancete!F61&gt;=Balancete!G61,Balancete!F61,Balancete!G61)</f>
        <v>0</v>
      </c>
      <c r="C26" s="3" t="s">
        <v>476</v>
      </c>
      <c r="D26" s="53">
        <f>IF(Balancete!F61&gt;=Balancete!G61,Balancete!F61,Balancete!G61)</f>
        <v>0</v>
      </c>
    </row>
    <row r="27" spans="1:4" ht="12.75">
      <c r="A27" s="49"/>
      <c r="B27" s="24"/>
      <c r="C27" s="3"/>
      <c r="D27" s="48"/>
    </row>
    <row r="28" spans="1:4" ht="12.75">
      <c r="A28" s="49" t="s">
        <v>464</v>
      </c>
      <c r="B28" s="24">
        <f>B29-B32</f>
        <v>0</v>
      </c>
      <c r="C28" s="3" t="s">
        <v>477</v>
      </c>
      <c r="D28" s="50">
        <f>D29-D30-D31-D32-D33-D34</f>
        <v>0</v>
      </c>
    </row>
    <row r="29" spans="1:4" ht="12.75">
      <c r="A29" s="49" t="s">
        <v>452</v>
      </c>
      <c r="B29" s="361">
        <f>IF(Balancete!F429&gt;=Balancete!G429,Balancete!F429,Balancete!G429)</f>
        <v>0</v>
      </c>
      <c r="C29" s="3" t="s">
        <v>451</v>
      </c>
      <c r="D29" s="53">
        <f>IF(Balancete!F424&gt;=Balancete!G424,Balancete!F424,Balancete!G424)</f>
        <v>0</v>
      </c>
    </row>
    <row r="30" spans="1:4" ht="12.75">
      <c r="A30" s="49" t="s">
        <v>543</v>
      </c>
      <c r="B30" s="34">
        <f>IF(Balancete!F433&gt;=Balancete!G433,Balancete!F433,Balancete!G433)</f>
        <v>0</v>
      </c>
      <c r="C30" s="3" t="s">
        <v>478</v>
      </c>
      <c r="D30" s="53">
        <f>IF(Balancete!F427&gt;=Balancete!G427,Balancete!F427,Balancete!G427)</f>
        <v>0</v>
      </c>
    </row>
    <row r="31" spans="1:4" ht="12.75">
      <c r="A31" s="47"/>
      <c r="B31" s="1"/>
      <c r="C31" s="3" t="s">
        <v>479</v>
      </c>
      <c r="D31" s="53">
        <f>IF(Balancete!F557&gt;=Balancete!G557,Balancete!F557,Balancete!G557)</f>
        <v>0</v>
      </c>
    </row>
    <row r="32" spans="1:4" ht="12.75">
      <c r="A32" s="49"/>
      <c r="B32" s="34"/>
      <c r="C32" s="3" t="s">
        <v>480</v>
      </c>
      <c r="D32" s="53">
        <f>IF(Balancete!F546&gt;=Balancete!G546,Balancete!F546,Balancete!G546)</f>
        <v>0</v>
      </c>
    </row>
    <row r="33" spans="1:4" ht="12.75">
      <c r="A33" s="49"/>
      <c r="B33" s="1"/>
      <c r="C33" s="3" t="s">
        <v>481</v>
      </c>
      <c r="D33" s="53">
        <f>IF(Balancete!F542&gt;=Balancete!G542,Balancete!F542,Balancete!G542)</f>
        <v>0</v>
      </c>
    </row>
    <row r="34" spans="1:4" ht="12.75">
      <c r="A34" s="47"/>
      <c r="B34" s="1"/>
      <c r="C34" s="3" t="s">
        <v>482</v>
      </c>
      <c r="D34" s="53">
        <f>IF(Balancete!F541&gt;=Balancete!G541,Balancete!F541,Balancete!G541)</f>
        <v>0</v>
      </c>
    </row>
    <row r="35" spans="1:4" ht="12.75">
      <c r="A35" s="47"/>
      <c r="B35" s="1"/>
      <c r="C35" s="3"/>
      <c r="D35" s="48"/>
    </row>
    <row r="36" spans="1:4" ht="12.75">
      <c r="A36" s="47"/>
      <c r="B36" s="1"/>
      <c r="C36" s="3" t="s">
        <v>1098</v>
      </c>
      <c r="D36" s="50">
        <f>D37-D38</f>
        <v>0</v>
      </c>
    </row>
    <row r="37" spans="1:4" ht="12.75">
      <c r="A37" s="47"/>
      <c r="B37" s="1"/>
      <c r="C37" s="3" t="s">
        <v>477</v>
      </c>
      <c r="D37" s="50">
        <f>D28</f>
        <v>0</v>
      </c>
    </row>
    <row r="38" spans="1:4" ht="12.75">
      <c r="A38" s="47"/>
      <c r="B38" s="1"/>
      <c r="C38" s="3" t="s">
        <v>483</v>
      </c>
      <c r="D38" s="50">
        <f>D19</f>
        <v>0</v>
      </c>
    </row>
    <row r="39" spans="1:4" ht="12.75">
      <c r="A39" s="47"/>
      <c r="B39" s="1"/>
      <c r="C39" s="1"/>
      <c r="D39" s="48"/>
    </row>
    <row r="40" spans="1:4" ht="12.75">
      <c r="A40" s="47"/>
      <c r="B40" s="1"/>
      <c r="C40" s="1"/>
      <c r="D40" s="48"/>
    </row>
    <row r="41" spans="1:4" ht="12.75">
      <c r="A41" s="47"/>
      <c r="B41" s="1"/>
      <c r="C41" s="1"/>
      <c r="D41" s="48"/>
    </row>
    <row r="42" spans="1:4" ht="12.75">
      <c r="A42" s="47"/>
      <c r="B42" s="1"/>
      <c r="C42" s="1"/>
      <c r="D42" s="48"/>
    </row>
    <row r="43" spans="1:4" ht="12.75">
      <c r="A43" s="47"/>
      <c r="B43" s="1"/>
      <c r="C43" s="1"/>
      <c r="D43" s="48"/>
    </row>
    <row r="44" spans="1:4" ht="13.5" thickBot="1">
      <c r="A44" s="54"/>
      <c r="B44" s="55"/>
      <c r="C44" s="55"/>
      <c r="D44" s="56"/>
    </row>
  </sheetData>
  <sheetProtection/>
  <mergeCells count="1">
    <mergeCell ref="A2:D2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240" verticalDpi="24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A1:E58"/>
  <sheetViews>
    <sheetView zoomScale="90" zoomScaleNormal="90" zoomScalePageLayoutView="0" workbookViewId="0" topLeftCell="A1">
      <selection activeCell="A1" sqref="A1"/>
    </sheetView>
  </sheetViews>
  <sheetFormatPr defaultColWidth="7.8515625" defaultRowHeight="12.75"/>
  <cols>
    <col min="1" max="1" width="43.140625" style="215" customWidth="1"/>
    <col min="2" max="2" width="15.28125" style="161" bestFit="1" customWidth="1"/>
    <col min="3" max="3" width="2.421875" style="161" customWidth="1"/>
    <col min="4" max="4" width="41.00390625" style="215" customWidth="1"/>
    <col min="5" max="5" width="15.28125" style="161" bestFit="1" customWidth="1"/>
    <col min="6" max="16384" width="7.8515625" style="215" customWidth="1"/>
  </cols>
  <sheetData>
    <row r="1" spans="1:5" ht="12.75">
      <c r="A1" s="363"/>
      <c r="B1" s="364"/>
      <c r="C1" s="364"/>
      <c r="D1" s="365"/>
      <c r="E1" s="366"/>
    </row>
    <row r="2" spans="1:5" ht="18">
      <c r="A2" s="880" t="s">
        <v>510</v>
      </c>
      <c r="B2" s="881"/>
      <c r="C2" s="881"/>
      <c r="D2" s="881"/>
      <c r="E2" s="882"/>
    </row>
    <row r="3" spans="1:5" ht="15">
      <c r="A3" s="367" t="s">
        <v>512</v>
      </c>
      <c r="B3" s="216">
        <f ca="1">NOW()-360</f>
        <v>41258.5626858796</v>
      </c>
      <c r="C3" s="216"/>
      <c r="D3" s="217"/>
      <c r="E3" s="368"/>
    </row>
    <row r="4" spans="1:5" ht="15">
      <c r="A4" s="367" t="s">
        <v>511</v>
      </c>
      <c r="B4" s="884" t="str">
        <f>Cadastro!$D$6</f>
        <v>Empresa Modelo S/A</v>
      </c>
      <c r="C4" s="884"/>
      <c r="D4" s="884"/>
      <c r="E4" s="369"/>
    </row>
    <row r="5" spans="1:5" ht="15">
      <c r="A5" s="367" t="s">
        <v>1107</v>
      </c>
      <c r="B5" s="883">
        <f>Cadastro!$D$22</f>
        <v>12345000132</v>
      </c>
      <c r="C5" s="883"/>
      <c r="D5" s="883"/>
      <c r="E5" s="370"/>
    </row>
    <row r="6" spans="1:5" ht="12.75">
      <c r="A6" s="371"/>
      <c r="E6" s="370"/>
    </row>
    <row r="7" spans="1:5" ht="18">
      <c r="A7" s="372" t="s">
        <v>443</v>
      </c>
      <c r="D7" s="218" t="s">
        <v>444</v>
      </c>
      <c r="E7" s="370"/>
    </row>
    <row r="8" spans="1:5" ht="12.75">
      <c r="A8" s="371"/>
      <c r="B8" s="220"/>
      <c r="C8" s="220"/>
      <c r="D8" s="219"/>
      <c r="E8" s="374"/>
    </row>
    <row r="9" spans="1:5" ht="12.75">
      <c r="A9" s="583" t="s">
        <v>1049</v>
      </c>
      <c r="B9" s="584">
        <f>IF(Balancete!G13&gt;=Balancete!H13,Balancete!G13,Balancete!H13)</f>
        <v>46920</v>
      </c>
      <c r="C9" s="362"/>
      <c r="D9" s="582" t="s">
        <v>1052</v>
      </c>
      <c r="E9" s="585">
        <f>IF(Balancete!G234&gt;=Balancete!H234,Balancete!G234,Balancete!H234)</f>
        <v>20400</v>
      </c>
    </row>
    <row r="10" spans="1:5" ht="12.75">
      <c r="A10" s="375"/>
      <c r="B10" s="362"/>
      <c r="C10" s="362"/>
      <c r="D10" s="289"/>
      <c r="E10" s="373"/>
    </row>
    <row r="11" spans="1:5" ht="12.75">
      <c r="A11" s="376" t="s">
        <v>1202</v>
      </c>
      <c r="B11" s="34">
        <f>IF(Balancete!G15&gt;=Balancete!H15,Balancete!G15,Balancete!H15)</f>
        <v>42900</v>
      </c>
      <c r="C11" s="34"/>
      <c r="D11" s="291" t="s">
        <v>1218</v>
      </c>
      <c r="E11" s="377">
        <f>IF(Balancete!G236&gt;=Balancete!H236,Balancete!G236,Balancete!H236)</f>
        <v>2400</v>
      </c>
    </row>
    <row r="12" spans="1:5" ht="12.75">
      <c r="A12" s="376" t="s">
        <v>1203</v>
      </c>
      <c r="B12" s="34">
        <f>IF(Balancete!G28&gt;=Balancete!H28,Balancete!G28,Balancete!H28)</f>
        <v>0</v>
      </c>
      <c r="C12" s="34"/>
      <c r="D12" s="291" t="s">
        <v>1219</v>
      </c>
      <c r="E12" s="377">
        <f>IF(Balancete!G241&gt;=Balancete!H241,Balancete!G241,Balancete!H241)</f>
        <v>18000</v>
      </c>
    </row>
    <row r="13" spans="1:5" ht="12.75">
      <c r="A13" s="376" t="s">
        <v>1204</v>
      </c>
      <c r="B13" s="34">
        <f>IF(Balancete!G32&gt;=Balancete!H32,Balancete!G32,Balancete!H32)</f>
        <v>3000</v>
      </c>
      <c r="C13" s="34"/>
      <c r="D13" s="291" t="s">
        <v>1220</v>
      </c>
      <c r="E13" s="377">
        <f>IF(Balancete!G247&gt;=Balancete!H247,Balancete!G247,Balancete!H247)</f>
        <v>0</v>
      </c>
    </row>
    <row r="14" spans="1:5" ht="12.75">
      <c r="A14" s="376" t="s">
        <v>813</v>
      </c>
      <c r="B14" s="34">
        <f>IF(Balancete!G40&gt;=Balancete!H40,Balancete!G40,Balancete!H40)</f>
        <v>0</v>
      </c>
      <c r="C14" s="34"/>
      <c r="D14" s="291" t="s">
        <v>1221</v>
      </c>
      <c r="E14" s="377">
        <f>IF(Balancete!G258&gt;=Balancete!H258,Balancete!G258,Balancete!H258)</f>
        <v>0</v>
      </c>
    </row>
    <row r="15" spans="1:5" ht="12.75">
      <c r="A15" s="376" t="s">
        <v>1205</v>
      </c>
      <c r="B15" s="34">
        <f>IF(Balancete!G45&gt;=Balancete!H45,Balancete!G45,Balancete!H45)</f>
        <v>1020</v>
      </c>
      <c r="C15" s="34"/>
      <c r="D15" s="291" t="s">
        <v>1222</v>
      </c>
      <c r="E15" s="377">
        <f>IF(Balancete!G265&gt;=Balancete!H265,Balancete!G265,Balancete!H265)</f>
        <v>0</v>
      </c>
    </row>
    <row r="16" spans="1:5" ht="12.75">
      <c r="A16" s="376" t="s">
        <v>1206</v>
      </c>
      <c r="B16" s="34">
        <f>IF(Balancete!G63&gt;=Balancete!H63,Balancete!G63,Balancete!H63)</f>
        <v>0</v>
      </c>
      <c r="C16" s="34"/>
      <c r="D16" s="291" t="s">
        <v>1223</v>
      </c>
      <c r="E16" s="377">
        <f>IF(Balancete!G274&gt;=Balancete!H274,Balancete!G274,Balancete!H274)</f>
        <v>0</v>
      </c>
    </row>
    <row r="17" spans="1:5" ht="12.75">
      <c r="A17" s="376" t="s">
        <v>1207</v>
      </c>
      <c r="B17" s="34">
        <f>IF(Balancete!G68&gt;=Balancete!H68,Balancete!G68,Balancete!H68)</f>
        <v>0</v>
      </c>
      <c r="C17" s="34"/>
      <c r="D17" s="291" t="s">
        <v>1224</v>
      </c>
      <c r="E17" s="377">
        <f>IF(Balancete!G275&gt;=Balancete!H275,Balancete!G275,Balancete!H275)</f>
        <v>0</v>
      </c>
    </row>
    <row r="18" spans="1:5" ht="12.75">
      <c r="A18" s="376" t="s">
        <v>1208</v>
      </c>
      <c r="B18" s="34">
        <f>IF(Balancete!G82&gt;=Balancete!H82,Balancete!G82,Balancete!H82)</f>
        <v>0</v>
      </c>
      <c r="C18" s="34"/>
      <c r="D18" s="291" t="s">
        <v>1225</v>
      </c>
      <c r="E18" s="377">
        <f>IF(Balancete!G287&gt;=Balancete!H287,Balancete!G287,Balancete!H287)</f>
        <v>0</v>
      </c>
    </row>
    <row r="19" spans="1:5" ht="12.75">
      <c r="A19" s="376"/>
      <c r="B19" s="34"/>
      <c r="C19" s="34"/>
      <c r="D19" s="291" t="s">
        <v>1226</v>
      </c>
      <c r="E19" s="377">
        <f>IF(Balancete!G292&gt;=Balancete!H292,Balancete!G292,Balancete!H292)</f>
        <v>0</v>
      </c>
    </row>
    <row r="20" spans="1:5" ht="12.75">
      <c r="A20" s="371"/>
      <c r="B20" s="215"/>
      <c r="C20" s="215"/>
      <c r="D20" s="291" t="s">
        <v>1633</v>
      </c>
      <c r="E20" s="377">
        <f>IF(Balancete!G298&gt;=Balancete!H298,Balancete!G298,Balancete!H298)</f>
        <v>0</v>
      </c>
    </row>
    <row r="21" spans="1:5" ht="12.75">
      <c r="A21" s="583" t="s">
        <v>86</v>
      </c>
      <c r="B21" s="584">
        <f>IF(Balancete!G90&gt;=Balancete!H90,Balancete!G90,Balancete!H90)</f>
        <v>0</v>
      </c>
      <c r="C21" s="362"/>
      <c r="D21" s="291" t="s">
        <v>1634</v>
      </c>
      <c r="E21" s="377">
        <f>IF(Balancete!G313&gt;=Balancete!H313,Balancete!G313,Balancete!H313)</f>
        <v>0</v>
      </c>
    </row>
    <row r="22" spans="1:5" ht="12.75">
      <c r="A22" s="376"/>
      <c r="B22" s="34"/>
      <c r="C22" s="34"/>
      <c r="D22" s="291"/>
      <c r="E22" s="377"/>
    </row>
    <row r="23" spans="1:5" ht="12.75">
      <c r="A23" s="376" t="s">
        <v>1209</v>
      </c>
      <c r="B23" s="34">
        <f>IF(Balancete!G92&gt;=Balancete!H92,Balancete!G92,Balancete!H92)</f>
        <v>0</v>
      </c>
      <c r="C23" s="34"/>
      <c r="D23" s="582" t="s">
        <v>208</v>
      </c>
      <c r="E23" s="585">
        <f>IF(Balancete!G323&gt;=Balancete!H323,Balancete!G323,Balancete!H323)</f>
        <v>0</v>
      </c>
    </row>
    <row r="24" spans="1:5" ht="12.75">
      <c r="A24" s="376" t="s">
        <v>1210</v>
      </c>
      <c r="B24" s="34">
        <f>IF(Balancete!G97&gt;=Balancete!H97,Balancete!G97,Balancete!H97)</f>
        <v>0</v>
      </c>
      <c r="C24" s="34"/>
      <c r="D24" s="291" t="s">
        <v>1218</v>
      </c>
      <c r="E24" s="374">
        <f>IF(Balancete!G325&gt;=Balancete!H325,Balancete!G325,Balancete!H325)</f>
        <v>0</v>
      </c>
    </row>
    <row r="25" spans="1:5" ht="12.75">
      <c r="A25" s="371"/>
      <c r="B25" s="215"/>
      <c r="C25" s="215"/>
      <c r="D25" s="291" t="s">
        <v>1219</v>
      </c>
      <c r="E25" s="374">
        <f>IF(Balancete!G329&gt;=Balancete!H329,Balancete!G329,Balancete!H329)</f>
        <v>0</v>
      </c>
    </row>
    <row r="26" spans="1:5" ht="12.75">
      <c r="A26" s="583" t="s">
        <v>92</v>
      </c>
      <c r="B26" s="584">
        <f>IF(Balancete!G101&gt;=Balancete!H101,Balancete!G101,Balancete!H101)</f>
        <v>32300</v>
      </c>
      <c r="C26" s="362"/>
      <c r="D26" s="291" t="s">
        <v>1220</v>
      </c>
      <c r="E26" s="374">
        <f>IF(Balancete!G333&gt;=Balancete!H333,Balancete!G333,Balancete!H333)</f>
        <v>0</v>
      </c>
    </row>
    <row r="27" spans="1:5" ht="12.75">
      <c r="A27" s="371"/>
      <c r="B27" s="215"/>
      <c r="C27" s="215"/>
      <c r="D27" s="291" t="s">
        <v>1635</v>
      </c>
      <c r="E27" s="374">
        <f>IF(Balancete!G338&gt;=Balancete!H338,Balancete!G338,Balancete!H338)</f>
        <v>0</v>
      </c>
    </row>
    <row r="28" spans="1:5" ht="12.75">
      <c r="A28" s="376" t="s">
        <v>1211</v>
      </c>
      <c r="B28" s="34">
        <f>IF(Balancete!G103&gt;=Balancete!H103,Balancete!G103,Balancete!H103)</f>
        <v>0</v>
      </c>
      <c r="C28" s="34"/>
      <c r="D28" s="291" t="s">
        <v>1636</v>
      </c>
      <c r="E28" s="374">
        <f>IF(Balancete!G342&gt;=Balancete!H342,Balancete!G342,Balancete!H342)</f>
        <v>0</v>
      </c>
    </row>
    <row r="29" spans="1:5" ht="12.75">
      <c r="A29" s="376" t="s">
        <v>1212</v>
      </c>
      <c r="B29" s="34">
        <f>IF(Balancete!G114&gt;=Balancete!H114,Balancete!G114,Balancete!H114)</f>
        <v>31000</v>
      </c>
      <c r="C29" s="34"/>
      <c r="E29" s="578"/>
    </row>
    <row r="30" spans="1:5" ht="12.75">
      <c r="A30" s="376" t="s">
        <v>1213</v>
      </c>
      <c r="B30" s="34">
        <f>IF(Balancete!G154&gt;=Balancete!H154,Balancete!G154,Balancete!H154)</f>
        <v>1300</v>
      </c>
      <c r="C30" s="34"/>
      <c r="D30" s="582" t="s">
        <v>213</v>
      </c>
      <c r="E30" s="585">
        <f>IF(Balancete!G346&gt;=Balancete!H346,Balancete!G346,Balancete!H346)</f>
        <v>0</v>
      </c>
    </row>
    <row r="31" spans="1:5" ht="12.75">
      <c r="A31" s="371"/>
      <c r="B31" s="215"/>
      <c r="C31" s="215"/>
      <c r="D31" s="291"/>
      <c r="E31" s="373"/>
    </row>
    <row r="32" spans="1:5" ht="12.75">
      <c r="A32" s="583" t="s">
        <v>138</v>
      </c>
      <c r="B32" s="362">
        <f>IF(Balancete!G184&gt;=Balancete!H184,Balancete!G184,Balancete!H184)</f>
        <v>0</v>
      </c>
      <c r="C32" s="362"/>
      <c r="D32" s="582" t="s">
        <v>1074</v>
      </c>
      <c r="E32" s="585">
        <f>IF(Balancete!G358&gt;=Balancete!H358,Balancete!G358,Balancete!H358)</f>
        <v>58820</v>
      </c>
    </row>
    <row r="33" spans="1:5" ht="12.75">
      <c r="A33" s="376" t="s">
        <v>139</v>
      </c>
      <c r="B33" s="34">
        <f>IF(Balancete!G185&gt;=Balancete!H185,Balancete!G185,Balancete!H185)</f>
        <v>0</v>
      </c>
      <c r="C33" s="34"/>
      <c r="D33" s="291" t="s">
        <v>1637</v>
      </c>
      <c r="E33" s="377">
        <f>IF(Balancete!G360&gt;=Balancete!H360,Balancete!G360,Balancete!H360)</f>
        <v>58820</v>
      </c>
    </row>
    <row r="34" spans="1:5" ht="12.75">
      <c r="A34" s="376" t="s">
        <v>140</v>
      </c>
      <c r="B34" s="34">
        <f>IF(Balancete!G186&gt;=Balancete!H186,Balancete!G186,Balancete!H186)</f>
        <v>0</v>
      </c>
      <c r="C34" s="34"/>
      <c r="D34" s="515" t="s">
        <v>704</v>
      </c>
      <c r="E34" s="378">
        <f>Apuração!$B$4</f>
        <v>8820</v>
      </c>
    </row>
    <row r="35" spans="1:5" ht="12.75">
      <c r="A35" s="376" t="s">
        <v>141</v>
      </c>
      <c r="B35" s="34">
        <f>IF(Balancete!G187&gt;=Balancete!H187,Balancete!G187,Balancete!H187)</f>
        <v>0</v>
      </c>
      <c r="C35" s="34"/>
      <c r="E35" s="578"/>
    </row>
    <row r="36" spans="1:5" ht="12.75">
      <c r="A36" s="371"/>
      <c r="B36" s="215"/>
      <c r="C36" s="215"/>
      <c r="E36" s="578"/>
    </row>
    <row r="37" spans="1:5" ht="12.75">
      <c r="A37" s="583" t="s">
        <v>142</v>
      </c>
      <c r="B37" s="584">
        <f>IF(Balancete!G189&gt;=Balancete!H189,Balancete!G189,Balancete!H189)</f>
        <v>10000</v>
      </c>
      <c r="C37" s="362"/>
      <c r="D37" s="582" t="s">
        <v>231</v>
      </c>
      <c r="E37" s="585">
        <f>IF(Balancete!G372&gt;=Balancete!H372,Balancete!G372,Balancete!H372)</f>
        <v>10000</v>
      </c>
    </row>
    <row r="38" spans="1:5" ht="12.75">
      <c r="A38" s="376" t="s">
        <v>1214</v>
      </c>
      <c r="B38" s="34">
        <f>IF(Balancete!G191&gt;=Balancete!H191,Balancete!G191,Balancete!H191)</f>
        <v>0</v>
      </c>
      <c r="C38" s="34"/>
      <c r="D38" s="291" t="s">
        <v>1214</v>
      </c>
      <c r="E38" s="377">
        <f>IF(Balancete!G374&gt;=Balancete!H374,Balancete!G374,Balancete!H374)</f>
        <v>0</v>
      </c>
    </row>
    <row r="39" spans="1:5" ht="12.75">
      <c r="A39" s="376" t="s">
        <v>1215</v>
      </c>
      <c r="B39" s="34">
        <f>IF(Balancete!G198&gt;=Balancete!H198,Balancete!G198,Balancete!H198)</f>
        <v>0</v>
      </c>
      <c r="C39" s="34"/>
      <c r="D39" s="291" t="s">
        <v>1215</v>
      </c>
      <c r="E39" s="377">
        <f>IF(Balancete!G381&gt;=Balancete!H381,Balancete!G381,Balancete!H381)</f>
        <v>0</v>
      </c>
    </row>
    <row r="40" spans="1:5" ht="12.75">
      <c r="A40" s="376" t="s">
        <v>1216</v>
      </c>
      <c r="B40" s="34">
        <f>IF(Balancete!G205&gt;=Balancete!H205,Balancete!G205,Balancete!H205)</f>
        <v>0</v>
      </c>
      <c r="C40" s="34"/>
      <c r="D40" s="291" t="s">
        <v>1216</v>
      </c>
      <c r="E40" s="377">
        <f>IF(Balancete!G388&gt;=Balancete!H388,Balancete!G388,Balancete!H388)</f>
        <v>0</v>
      </c>
    </row>
    <row r="41" spans="1:5" ht="12.75">
      <c r="A41" s="376" t="s">
        <v>1217</v>
      </c>
      <c r="B41" s="34">
        <f>IF(Balancete!G216&gt;=Balancete!H216,Balancete!G216,Balancete!H216)</f>
        <v>0</v>
      </c>
      <c r="C41" s="34"/>
      <c r="D41" s="291" t="s">
        <v>1217</v>
      </c>
      <c r="E41" s="377">
        <f>IF(Balancete!G399&gt;=Balancete!H399,Balancete!G399,Balancete!H399)</f>
        <v>0</v>
      </c>
    </row>
    <row r="42" spans="1:5" ht="12.75">
      <c r="A42" s="376" t="s">
        <v>1638</v>
      </c>
      <c r="B42" s="34">
        <f>IF(Balancete!G228&gt;=Balancete!H228,Balancete!G228,Balancete!H228)</f>
        <v>10000</v>
      </c>
      <c r="C42" s="34"/>
      <c r="D42" s="291" t="s">
        <v>1638</v>
      </c>
      <c r="E42" s="377">
        <f>IF(Balancete!G411&gt;=Balancete!H411,Balancete!G411,Balancete!H411)</f>
        <v>10000</v>
      </c>
    </row>
    <row r="43" spans="1:5" ht="13.5" thickBot="1">
      <c r="A43" s="376"/>
      <c r="B43" s="34"/>
      <c r="C43" s="34"/>
      <c r="D43" s="291"/>
      <c r="E43" s="377"/>
    </row>
    <row r="44" spans="1:5" ht="16.5" thickBot="1">
      <c r="A44" s="577" t="s">
        <v>1201</v>
      </c>
      <c r="B44" s="575">
        <f>B9+B21+B26+B32+B37</f>
        <v>89220</v>
      </c>
      <c r="C44" s="581"/>
      <c r="D44" s="580" t="s">
        <v>1639</v>
      </c>
      <c r="E44" s="576">
        <f>E9+E23+E30+E32+E37</f>
        <v>89220</v>
      </c>
    </row>
    <row r="45" spans="1:5" ht="12.75">
      <c r="A45" s="376"/>
      <c r="B45" s="34"/>
      <c r="C45" s="34"/>
      <c r="E45" s="374"/>
    </row>
    <row r="46" spans="1:5" ht="15">
      <c r="A46" s="376"/>
      <c r="B46" s="362"/>
      <c r="C46" s="362"/>
      <c r="D46" s="885" t="s">
        <v>513</v>
      </c>
      <c r="E46" s="886"/>
    </row>
    <row r="47" spans="1:5" ht="12.75">
      <c r="A47" s="579" t="s">
        <v>673</v>
      </c>
      <c r="B47" s="215"/>
      <c r="C47" s="215"/>
      <c r="D47" s="887">
        <f ca="1">TODAY()</f>
        <v>41618</v>
      </c>
      <c r="E47" s="888"/>
    </row>
    <row r="48" spans="1:5" ht="12.75">
      <c r="A48" s="586" t="s">
        <v>674</v>
      </c>
      <c r="B48" s="34"/>
      <c r="C48" s="34"/>
      <c r="E48" s="374"/>
    </row>
    <row r="49" spans="1:5" ht="12.75">
      <c r="A49" s="586" t="s">
        <v>680</v>
      </c>
      <c r="B49" s="34"/>
      <c r="C49" s="34"/>
      <c r="D49" s="878" t="s">
        <v>1640</v>
      </c>
      <c r="E49" s="879"/>
    </row>
    <row r="50" spans="1:5" ht="12.75">
      <c r="A50" s="586" t="s">
        <v>675</v>
      </c>
      <c r="B50" s="34"/>
      <c r="C50" s="34"/>
      <c r="D50" s="878"/>
      <c r="E50" s="879"/>
    </row>
    <row r="51" spans="1:5" ht="12.75">
      <c r="A51" s="586" t="s">
        <v>676</v>
      </c>
      <c r="B51" s="34"/>
      <c r="C51" s="34"/>
      <c r="D51" s="878"/>
      <c r="E51" s="879"/>
    </row>
    <row r="52" spans="1:5" ht="12.75">
      <c r="A52" s="586" t="s">
        <v>678</v>
      </c>
      <c r="B52" s="34"/>
      <c r="C52" s="34"/>
      <c r="D52" s="878"/>
      <c r="E52" s="879"/>
    </row>
    <row r="53" spans="1:5" ht="12.75">
      <c r="A53" s="587" t="s">
        <v>679</v>
      </c>
      <c r="B53" s="34"/>
      <c r="C53" s="34"/>
      <c r="D53" s="878"/>
      <c r="E53" s="879"/>
    </row>
    <row r="54" spans="1:5" ht="12.75">
      <c r="A54" s="376"/>
      <c r="B54" s="34"/>
      <c r="C54" s="34"/>
      <c r="D54" s="878"/>
      <c r="E54" s="879"/>
    </row>
    <row r="55" spans="1:5" ht="12.75">
      <c r="A55" s="376"/>
      <c r="B55" s="34"/>
      <c r="C55" s="34"/>
      <c r="D55" s="878"/>
      <c r="E55" s="879"/>
    </row>
    <row r="56" spans="1:5" ht="12.75">
      <c r="A56" s="376"/>
      <c r="B56" s="34"/>
      <c r="C56" s="34"/>
      <c r="D56" s="878"/>
      <c r="E56" s="879"/>
    </row>
    <row r="57" spans="1:5" ht="13.5" thickBot="1">
      <c r="A57" s="379"/>
      <c r="B57" s="380"/>
      <c r="C57" s="380"/>
      <c r="D57" s="381"/>
      <c r="E57" s="382"/>
    </row>
    <row r="58" spans="2:3" ht="12.75">
      <c r="B58" s="215"/>
      <c r="C58" s="215"/>
    </row>
  </sheetData>
  <sheetProtection password="C7DD" sheet="1" objects="1" scenarios="1"/>
  <mergeCells count="6">
    <mergeCell ref="D49:E56"/>
    <mergeCell ref="A2:E2"/>
    <mergeCell ref="B5:D5"/>
    <mergeCell ref="B4:D4"/>
    <mergeCell ref="D46:E46"/>
    <mergeCell ref="D47:E47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3" fitToWidth="1" horizontalDpi="120" verticalDpi="120" orientation="portrait" scale="8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25"/>
  <dimension ref="A1:H38"/>
  <sheetViews>
    <sheetView zoomScalePageLayoutView="0" workbookViewId="0" topLeftCell="A6">
      <selection activeCell="D16" sqref="D16"/>
    </sheetView>
  </sheetViews>
  <sheetFormatPr defaultColWidth="7.8515625" defaultRowHeight="12.75"/>
  <cols>
    <col min="1" max="1" width="7.8515625" style="65" customWidth="1"/>
    <col min="2" max="2" width="33.28125" style="65" customWidth="1"/>
    <col min="3" max="3" width="11.140625" style="65" customWidth="1"/>
    <col min="4" max="4" width="11.421875" style="65" customWidth="1"/>
    <col min="5" max="5" width="11.7109375" style="65" customWidth="1"/>
    <col min="6" max="6" width="12.7109375" style="65" customWidth="1"/>
    <col min="7" max="16384" width="7.8515625" style="65" customWidth="1"/>
  </cols>
  <sheetData>
    <row r="1" spans="1:8" ht="12.75">
      <c r="A1" s="63"/>
      <c r="B1" s="64"/>
      <c r="C1" s="64"/>
      <c r="D1" s="64"/>
      <c r="E1" s="64"/>
      <c r="F1" s="64"/>
      <c r="G1" s="64"/>
      <c r="H1" s="91"/>
    </row>
    <row r="2" spans="1:8" ht="12.75">
      <c r="A2" s="66"/>
      <c r="B2" s="778" t="s">
        <v>1014</v>
      </c>
      <c r="C2" s="778"/>
      <c r="D2" s="778"/>
      <c r="E2" s="778"/>
      <c r="F2" s="778"/>
      <c r="G2" s="37"/>
      <c r="H2" s="89"/>
    </row>
    <row r="3" spans="1:8" ht="12.75">
      <c r="A3" s="66"/>
      <c r="B3" s="778" t="s">
        <v>1015</v>
      </c>
      <c r="C3" s="778"/>
      <c r="D3" s="778"/>
      <c r="E3" s="778"/>
      <c r="F3" s="778"/>
      <c r="G3" s="37"/>
      <c r="H3" s="89"/>
    </row>
    <row r="4" spans="1:8" ht="12.75">
      <c r="A4" s="66"/>
      <c r="B4" s="778" t="s">
        <v>1016</v>
      </c>
      <c r="C4" s="778"/>
      <c r="D4" s="778"/>
      <c r="E4" s="778"/>
      <c r="F4" s="778"/>
      <c r="G4" s="37"/>
      <c r="H4" s="89"/>
    </row>
    <row r="5" spans="1:8" ht="15">
      <c r="A5" s="66"/>
      <c r="B5" s="150" t="s">
        <v>511</v>
      </c>
      <c r="C5" s="889" t="str">
        <f>Cadastro!D6</f>
        <v>Empresa Modelo S/A</v>
      </c>
      <c r="D5" s="889"/>
      <c r="E5" s="889"/>
      <c r="F5" s="889"/>
      <c r="G5" s="37"/>
      <c r="H5" s="89"/>
    </row>
    <row r="6" spans="1:8" ht="15">
      <c r="A6" s="66"/>
      <c r="B6" s="150" t="s">
        <v>1107</v>
      </c>
      <c r="C6" s="889">
        <f>Cadastro!D22</f>
        <v>12345000132</v>
      </c>
      <c r="D6" s="889"/>
      <c r="E6" s="515"/>
      <c r="F6" s="515"/>
      <c r="G6" s="37"/>
      <c r="H6" s="89"/>
    </row>
    <row r="7" spans="1:8" ht="12.75">
      <c r="A7" s="66"/>
      <c r="B7" s="37"/>
      <c r="C7" s="37"/>
      <c r="D7" s="37"/>
      <c r="E7" s="37"/>
      <c r="F7" s="37"/>
      <c r="G7" s="37"/>
      <c r="H7" s="89"/>
    </row>
    <row r="8" spans="1:8" ht="14.25">
      <c r="A8" s="66"/>
      <c r="B8" s="187" t="s">
        <v>1017</v>
      </c>
      <c r="C8" s="139"/>
      <c r="D8" s="139"/>
      <c r="E8" s="139"/>
      <c r="F8" s="680">
        <v>0</v>
      </c>
      <c r="G8" s="37"/>
      <c r="H8" s="89"/>
    </row>
    <row r="9" spans="1:8" ht="14.25">
      <c r="A9" s="66"/>
      <c r="B9" s="187" t="s">
        <v>1027</v>
      </c>
      <c r="C9" s="139"/>
      <c r="D9" s="139"/>
      <c r="E9" s="139"/>
      <c r="F9" s="681">
        <v>0</v>
      </c>
      <c r="G9" s="37"/>
      <c r="H9" s="89"/>
    </row>
    <row r="10" spans="1:8" ht="14.25">
      <c r="A10" s="66"/>
      <c r="B10" s="187" t="s">
        <v>1028</v>
      </c>
      <c r="C10" s="139"/>
      <c r="D10" s="139"/>
      <c r="E10" s="139"/>
      <c r="F10" s="681">
        <v>0</v>
      </c>
      <c r="G10" s="37"/>
      <c r="H10" s="89"/>
    </row>
    <row r="11" spans="1:8" ht="14.25">
      <c r="A11" s="66"/>
      <c r="B11" s="187" t="s">
        <v>1018</v>
      </c>
      <c r="C11" s="139"/>
      <c r="D11" s="139"/>
      <c r="E11" s="139"/>
      <c r="F11" s="686">
        <f>SUM(F8:F10)</f>
        <v>0</v>
      </c>
      <c r="G11" s="37"/>
      <c r="H11" s="89"/>
    </row>
    <row r="12" spans="1:8" ht="14.25">
      <c r="A12" s="66"/>
      <c r="B12" s="187" t="s">
        <v>1029</v>
      </c>
      <c r="C12" s="139"/>
      <c r="D12" s="139"/>
      <c r="E12" s="139"/>
      <c r="F12" s="686">
        <f>Apuração!B4</f>
        <v>8820</v>
      </c>
      <c r="G12" s="37"/>
      <c r="H12" s="89"/>
    </row>
    <row r="13" spans="1:8" ht="14.25">
      <c r="A13" s="66"/>
      <c r="B13" s="187" t="s">
        <v>1030</v>
      </c>
      <c r="C13" s="139"/>
      <c r="D13" s="139"/>
      <c r="E13" s="139"/>
      <c r="F13" s="681">
        <v>0</v>
      </c>
      <c r="G13" s="37"/>
      <c r="H13" s="89"/>
    </row>
    <row r="14" spans="1:8" ht="14.25">
      <c r="A14" s="66"/>
      <c r="B14" s="187" t="s">
        <v>1019</v>
      </c>
      <c r="C14" s="139"/>
      <c r="D14" s="139"/>
      <c r="E14" s="139"/>
      <c r="F14" s="685">
        <f>SUM(F11:F13)</f>
        <v>8820</v>
      </c>
      <c r="G14" s="37"/>
      <c r="H14" s="89"/>
    </row>
    <row r="15" spans="1:8" ht="14.25">
      <c r="A15" s="66"/>
      <c r="B15" s="187" t="s">
        <v>1020</v>
      </c>
      <c r="C15" s="139"/>
      <c r="D15" s="139"/>
      <c r="E15" s="139"/>
      <c r="F15" s="143"/>
      <c r="G15" s="37"/>
      <c r="H15" s="89"/>
    </row>
    <row r="16" spans="1:8" ht="14.25">
      <c r="A16" s="66"/>
      <c r="B16" s="187" t="s">
        <v>1021</v>
      </c>
      <c r="C16" s="139"/>
      <c r="D16" s="139"/>
      <c r="E16" s="680">
        <v>0</v>
      </c>
      <c r="F16" s="143"/>
      <c r="G16" s="37"/>
      <c r="H16" s="89"/>
    </row>
    <row r="17" spans="1:8" ht="14.25">
      <c r="A17" s="66"/>
      <c r="B17" s="187" t="s">
        <v>1022</v>
      </c>
      <c r="C17" s="139"/>
      <c r="D17" s="139"/>
      <c r="E17" s="681">
        <v>0</v>
      </c>
      <c r="F17" s="143"/>
      <c r="G17" s="37"/>
      <c r="H17" s="89"/>
    </row>
    <row r="18" spans="1:8" ht="14.25">
      <c r="A18" s="66"/>
      <c r="B18" s="187" t="s">
        <v>1023</v>
      </c>
      <c r="C18" s="139"/>
      <c r="D18" s="139"/>
      <c r="E18" s="681">
        <v>0</v>
      </c>
      <c r="F18" s="143"/>
      <c r="G18" s="37"/>
      <c r="H18" s="89"/>
    </row>
    <row r="19" spans="1:8" ht="14.25">
      <c r="A19" s="66"/>
      <c r="B19" s="187" t="s">
        <v>1024</v>
      </c>
      <c r="C19" s="139"/>
      <c r="D19" s="139"/>
      <c r="E19" s="681">
        <v>0</v>
      </c>
      <c r="F19" s="143"/>
      <c r="G19" s="37"/>
      <c r="H19" s="89"/>
    </row>
    <row r="20" spans="1:8" ht="14.25">
      <c r="A20" s="66"/>
      <c r="B20" s="187" t="s">
        <v>1025</v>
      </c>
      <c r="C20" s="188">
        <v>1</v>
      </c>
      <c r="D20" s="683">
        <f>E20/C20</f>
        <v>1</v>
      </c>
      <c r="E20" s="682">
        <v>1</v>
      </c>
      <c r="F20" s="684">
        <f>SUM(E16:E20)</f>
        <v>1</v>
      </c>
      <c r="G20" s="37"/>
      <c r="H20" s="89"/>
    </row>
    <row r="21" spans="1:8" ht="14.25">
      <c r="A21" s="66"/>
      <c r="B21" s="187" t="s">
        <v>1026</v>
      </c>
      <c r="C21" s="139"/>
      <c r="D21" s="139"/>
      <c r="E21" s="139"/>
      <c r="F21" s="685">
        <f>F14-F20</f>
        <v>8819</v>
      </c>
      <c r="G21" s="37"/>
      <c r="H21" s="89"/>
    </row>
    <row r="22" spans="1:8" ht="12.75">
      <c r="A22" s="66"/>
      <c r="B22" s="37"/>
      <c r="C22" s="37"/>
      <c r="D22" s="37"/>
      <c r="E22" s="37"/>
      <c r="F22" s="37"/>
      <c r="G22" s="37"/>
      <c r="H22" s="89"/>
    </row>
    <row r="23" spans="1:8" ht="12.75">
      <c r="A23" s="66"/>
      <c r="B23" s="37"/>
      <c r="C23" s="37"/>
      <c r="D23" s="37"/>
      <c r="E23" s="37"/>
      <c r="F23" s="37"/>
      <c r="G23" s="37"/>
      <c r="H23" s="89"/>
    </row>
    <row r="24" spans="1:8" ht="15.75">
      <c r="A24" s="66"/>
      <c r="B24" s="189" t="s">
        <v>696</v>
      </c>
      <c r="C24" s="37"/>
      <c r="D24" s="37"/>
      <c r="E24" s="37"/>
      <c r="F24" s="37"/>
      <c r="G24" s="37"/>
      <c r="H24" s="89"/>
    </row>
    <row r="25" spans="1:8" ht="15.75">
      <c r="A25" s="66"/>
      <c r="B25" s="189" t="s">
        <v>1032</v>
      </c>
      <c r="H25" s="89"/>
    </row>
    <row r="26" spans="1:8" ht="12.75">
      <c r="A26" s="66"/>
      <c r="B26" s="890">
        <f ca="1">NOW()</f>
        <v>41618.5626858796</v>
      </c>
      <c r="F26" s="190"/>
      <c r="G26" s="190"/>
      <c r="H26" s="89"/>
    </row>
    <row r="27" spans="1:8" ht="12.75">
      <c r="A27" s="66"/>
      <c r="B27" s="890"/>
      <c r="C27" s="37"/>
      <c r="D27" s="37"/>
      <c r="E27" s="37"/>
      <c r="F27" s="37"/>
      <c r="G27" s="37"/>
      <c r="H27" s="89"/>
    </row>
    <row r="28" spans="1:8" ht="12.75">
      <c r="A28" s="66"/>
      <c r="B28" s="37"/>
      <c r="C28" s="37"/>
      <c r="D28" s="37"/>
      <c r="E28" s="37"/>
      <c r="F28" s="37"/>
      <c r="G28" s="37"/>
      <c r="H28" s="89"/>
    </row>
    <row r="29" spans="1:8" ht="12.75">
      <c r="A29" s="66"/>
      <c r="B29" s="892" t="s">
        <v>286</v>
      </c>
      <c r="C29" s="892"/>
      <c r="D29" s="37"/>
      <c r="E29" s="37"/>
      <c r="F29" s="37"/>
      <c r="G29" s="37"/>
      <c r="H29" s="89"/>
    </row>
    <row r="30" spans="1:8" ht="12.75">
      <c r="A30" s="66"/>
      <c r="B30" s="891"/>
      <c r="C30" s="891"/>
      <c r="D30" s="37"/>
      <c r="E30" s="37"/>
      <c r="F30" s="37"/>
      <c r="G30" s="37"/>
      <c r="H30" s="89"/>
    </row>
    <row r="31" spans="1:8" ht="12.75">
      <c r="A31" s="66"/>
      <c r="B31" s="891"/>
      <c r="C31" s="891"/>
      <c r="D31" s="37"/>
      <c r="E31" s="37"/>
      <c r="F31" s="37"/>
      <c r="G31" s="37"/>
      <c r="H31" s="89"/>
    </row>
    <row r="32" spans="1:8" ht="12.75">
      <c r="A32" s="66"/>
      <c r="B32" s="891"/>
      <c r="C32" s="891"/>
      <c r="D32" s="37"/>
      <c r="E32" s="37"/>
      <c r="F32" s="37"/>
      <c r="G32" s="37"/>
      <c r="H32" s="89"/>
    </row>
    <row r="33" spans="1:8" ht="12.75">
      <c r="A33" s="66"/>
      <c r="B33" s="891"/>
      <c r="C33" s="891"/>
      <c r="D33" s="37"/>
      <c r="E33" s="37"/>
      <c r="F33" s="37"/>
      <c r="G33" s="37"/>
      <c r="H33" s="89"/>
    </row>
    <row r="34" spans="1:8" ht="12.75">
      <c r="A34" s="66"/>
      <c r="B34" s="891"/>
      <c r="C34" s="891"/>
      <c r="D34" s="37"/>
      <c r="E34" s="37"/>
      <c r="F34" s="37"/>
      <c r="G34" s="37"/>
      <c r="H34" s="89"/>
    </row>
    <row r="35" spans="1:8" ht="12.75">
      <c r="A35" s="66"/>
      <c r="B35" s="891"/>
      <c r="C35" s="891"/>
      <c r="D35" s="37"/>
      <c r="E35" s="37"/>
      <c r="F35" s="37"/>
      <c r="G35" s="37"/>
      <c r="H35" s="89"/>
    </row>
    <row r="36" spans="1:8" ht="12.75">
      <c r="A36" s="66"/>
      <c r="B36" s="891"/>
      <c r="C36" s="891"/>
      <c r="D36" s="37"/>
      <c r="E36" s="37"/>
      <c r="F36" s="37"/>
      <c r="G36" s="37"/>
      <c r="H36" s="89"/>
    </row>
    <row r="37" spans="1:8" ht="12.75">
      <c r="A37" s="66"/>
      <c r="B37" s="891"/>
      <c r="C37" s="891"/>
      <c r="D37" s="37"/>
      <c r="E37" s="37"/>
      <c r="F37" s="37"/>
      <c r="G37" s="37"/>
      <c r="H37" s="89"/>
    </row>
    <row r="38" spans="1:8" ht="13.5" thickBot="1">
      <c r="A38" s="69"/>
      <c r="B38" s="70"/>
      <c r="C38" s="70"/>
      <c r="D38" s="70"/>
      <c r="E38" s="70"/>
      <c r="F38" s="70"/>
      <c r="G38" s="70"/>
      <c r="H38" s="99"/>
    </row>
  </sheetData>
  <sheetProtection/>
  <mergeCells count="8">
    <mergeCell ref="B30:C37"/>
    <mergeCell ref="B29:C29"/>
    <mergeCell ref="B2:F2"/>
    <mergeCell ref="B3:F3"/>
    <mergeCell ref="B4:F4"/>
    <mergeCell ref="C5:F5"/>
    <mergeCell ref="C6:D6"/>
    <mergeCell ref="B26:B27"/>
  </mergeCells>
  <printOptions/>
  <pageMargins left="0.787401575" right="0.787401575" top="0.984251969" bottom="0.984251969" header="0.492125985" footer="0.492125985"/>
  <pageSetup horizontalDpi="240" verticalDpi="24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6"/>
  <dimension ref="A1:L50"/>
  <sheetViews>
    <sheetView zoomScale="80" zoomScaleNormal="80" zoomScalePageLayoutView="0" workbookViewId="0" topLeftCell="A1">
      <selection activeCell="C10" sqref="C10:I10"/>
    </sheetView>
  </sheetViews>
  <sheetFormatPr defaultColWidth="7.8515625" defaultRowHeight="12.75"/>
  <cols>
    <col min="1" max="1" width="5.28125" style="185" customWidth="1"/>
    <col min="2" max="2" width="5.140625" style="186" customWidth="1"/>
    <col min="3" max="8" width="7.8515625" style="170" customWidth="1"/>
    <col min="9" max="9" width="15.28125" style="170" customWidth="1"/>
    <col min="10" max="10" width="19.8515625" style="170" customWidth="1"/>
    <col min="11" max="11" width="7.8515625" style="170" customWidth="1"/>
    <col min="12" max="12" width="33.421875" style="170" customWidth="1"/>
    <col min="13" max="16384" width="7.8515625" style="170" customWidth="1"/>
  </cols>
  <sheetData>
    <row r="1" spans="1:11" ht="15.75">
      <c r="A1" s="905" t="s">
        <v>1005</v>
      </c>
      <c r="B1" s="906"/>
      <c r="C1" s="906"/>
      <c r="D1" s="906"/>
      <c r="E1" s="906"/>
      <c r="F1" s="906"/>
      <c r="G1" s="906"/>
      <c r="H1" s="906"/>
      <c r="I1" s="906"/>
      <c r="J1" s="907"/>
      <c r="K1" s="169"/>
    </row>
    <row r="2" spans="1:11" ht="15.75">
      <c r="A2" s="908" t="s">
        <v>962</v>
      </c>
      <c r="B2" s="909"/>
      <c r="C2" s="909"/>
      <c r="D2" s="909"/>
      <c r="E2" s="909"/>
      <c r="F2" s="909"/>
      <c r="G2" s="909"/>
      <c r="H2" s="909"/>
      <c r="I2" s="909"/>
      <c r="J2" s="910"/>
      <c r="K2" s="169"/>
    </row>
    <row r="3" spans="1:10" ht="16.5" thickBot="1">
      <c r="A3" s="911"/>
      <c r="B3" s="912"/>
      <c r="C3" s="912"/>
      <c r="D3" s="912"/>
      <c r="E3" s="912"/>
      <c r="F3" s="912"/>
      <c r="G3" s="912"/>
      <c r="H3" s="912"/>
      <c r="I3" s="912"/>
      <c r="J3" s="913"/>
    </row>
    <row r="4" spans="1:12" ht="15.75">
      <c r="A4" s="178">
        <v>1</v>
      </c>
      <c r="B4" s="898" t="s">
        <v>740</v>
      </c>
      <c r="C4" s="898"/>
      <c r="D4" s="898"/>
      <c r="E4" s="898"/>
      <c r="F4" s="898"/>
      <c r="G4" s="898"/>
      <c r="H4" s="898"/>
      <c r="I4" s="899"/>
      <c r="J4" s="174"/>
      <c r="L4" s="253"/>
    </row>
    <row r="5" spans="1:12" ht="15.75">
      <c r="A5" s="178"/>
      <c r="B5" s="491"/>
      <c r="C5" s="897" t="s">
        <v>733</v>
      </c>
      <c r="D5" s="897"/>
      <c r="E5" s="897"/>
      <c r="F5" s="897"/>
      <c r="G5" s="897"/>
      <c r="H5" s="897"/>
      <c r="I5" s="902"/>
      <c r="J5" s="174">
        <v>0</v>
      </c>
      <c r="L5" s="253"/>
    </row>
    <row r="6" spans="1:12" ht="15.75">
      <c r="A6" s="178"/>
      <c r="B6" s="491"/>
      <c r="C6" s="897" t="s">
        <v>734</v>
      </c>
      <c r="D6" s="897"/>
      <c r="E6" s="897"/>
      <c r="F6" s="897"/>
      <c r="G6" s="897"/>
      <c r="H6" s="897"/>
      <c r="I6" s="902"/>
      <c r="J6" s="174">
        <v>0</v>
      </c>
      <c r="L6" s="253"/>
    </row>
    <row r="7" spans="1:12" ht="15.75">
      <c r="A7" s="178"/>
      <c r="B7" s="491"/>
      <c r="C7" s="903" t="s">
        <v>735</v>
      </c>
      <c r="D7" s="903"/>
      <c r="E7" s="903"/>
      <c r="F7" s="903"/>
      <c r="G7" s="903"/>
      <c r="H7" s="903"/>
      <c r="I7" s="904"/>
      <c r="J7" s="677">
        <f>SUM(J5-J6)</f>
        <v>0</v>
      </c>
      <c r="L7" s="490"/>
    </row>
    <row r="8" spans="1:12" ht="15.75">
      <c r="A8" s="178"/>
      <c r="B8" s="893" t="s">
        <v>963</v>
      </c>
      <c r="C8" s="893"/>
      <c r="D8" s="893"/>
      <c r="E8" s="893"/>
      <c r="F8" s="893"/>
      <c r="G8" s="893"/>
      <c r="H8" s="893"/>
      <c r="I8" s="894"/>
      <c r="J8" s="174"/>
      <c r="L8" s="253"/>
    </row>
    <row r="9" spans="1:12" ht="15.75">
      <c r="A9" s="178"/>
      <c r="B9" s="173" t="s">
        <v>964</v>
      </c>
      <c r="C9" s="900" t="s">
        <v>736</v>
      </c>
      <c r="D9" s="900"/>
      <c r="E9" s="900"/>
      <c r="F9" s="900"/>
      <c r="G9" s="900"/>
      <c r="H9" s="900"/>
      <c r="I9" s="901"/>
      <c r="J9" s="174"/>
      <c r="L9" s="253"/>
    </row>
    <row r="10" spans="1:12" ht="15.75">
      <c r="A10" s="172">
        <v>2</v>
      </c>
      <c r="B10" s="173" t="s">
        <v>967</v>
      </c>
      <c r="C10" s="897" t="s">
        <v>965</v>
      </c>
      <c r="D10" s="897"/>
      <c r="E10" s="897"/>
      <c r="F10" s="897"/>
      <c r="G10" s="897"/>
      <c r="H10" s="897"/>
      <c r="I10" s="902"/>
      <c r="J10" s="174">
        <v>0</v>
      </c>
      <c r="L10" s="253"/>
    </row>
    <row r="11" spans="1:12" ht="15.75">
      <c r="A11" s="172"/>
      <c r="B11" s="173"/>
      <c r="C11" s="897" t="s">
        <v>966</v>
      </c>
      <c r="D11" s="897"/>
      <c r="E11" s="897"/>
      <c r="F11" s="897"/>
      <c r="G11" s="897"/>
      <c r="H11" s="897"/>
      <c r="I11" s="902"/>
      <c r="J11" s="174">
        <v>0</v>
      </c>
      <c r="L11" s="253"/>
    </row>
    <row r="12" spans="1:12" ht="15.75">
      <c r="A12" s="172"/>
      <c r="B12" s="173"/>
      <c r="C12" s="897" t="s">
        <v>1004</v>
      </c>
      <c r="D12" s="897"/>
      <c r="E12" s="897"/>
      <c r="F12" s="897"/>
      <c r="G12" s="897"/>
      <c r="H12" s="897"/>
      <c r="I12" s="902"/>
      <c r="J12" s="174">
        <v>0</v>
      </c>
      <c r="L12" s="253"/>
    </row>
    <row r="13" spans="1:12" ht="15.75">
      <c r="A13" s="172"/>
      <c r="B13" s="173"/>
      <c r="C13" s="897" t="s">
        <v>1002</v>
      </c>
      <c r="D13" s="897"/>
      <c r="E13" s="897"/>
      <c r="F13" s="897"/>
      <c r="G13" s="897"/>
      <c r="H13" s="897"/>
      <c r="I13" s="902"/>
      <c r="J13" s="174">
        <v>0</v>
      </c>
      <c r="L13" s="253"/>
    </row>
    <row r="14" spans="1:12" ht="15.75">
      <c r="A14" s="172"/>
      <c r="B14" s="173"/>
      <c r="C14" s="897" t="s">
        <v>1003</v>
      </c>
      <c r="D14" s="897"/>
      <c r="E14" s="897"/>
      <c r="F14" s="897"/>
      <c r="G14" s="897"/>
      <c r="H14" s="897"/>
      <c r="I14" s="902"/>
      <c r="J14" s="174">
        <v>0</v>
      </c>
      <c r="L14" s="253"/>
    </row>
    <row r="15" spans="1:12" ht="15.75">
      <c r="A15" s="172"/>
      <c r="B15" s="173" t="s">
        <v>535</v>
      </c>
      <c r="C15" s="897" t="s">
        <v>741</v>
      </c>
      <c r="D15" s="897"/>
      <c r="E15" s="897"/>
      <c r="F15" s="897"/>
      <c r="G15" s="897"/>
      <c r="H15" s="897"/>
      <c r="I15" s="902"/>
      <c r="J15" s="174">
        <v>0</v>
      </c>
      <c r="L15" s="490"/>
    </row>
    <row r="16" spans="1:12" ht="15.75">
      <c r="A16" s="172"/>
      <c r="B16" s="173" t="s">
        <v>534</v>
      </c>
      <c r="C16" s="897" t="s">
        <v>968</v>
      </c>
      <c r="D16" s="897"/>
      <c r="E16" s="897"/>
      <c r="F16" s="897"/>
      <c r="G16" s="897"/>
      <c r="H16" s="897"/>
      <c r="I16" s="902"/>
      <c r="J16" s="174">
        <v>0</v>
      </c>
      <c r="L16" s="253"/>
    </row>
    <row r="17" spans="1:12" ht="15.75">
      <c r="A17" s="172"/>
      <c r="B17" s="173" t="s">
        <v>971</v>
      </c>
      <c r="C17" s="897" t="s">
        <v>969</v>
      </c>
      <c r="D17" s="897"/>
      <c r="E17" s="897"/>
      <c r="F17" s="897"/>
      <c r="G17" s="897"/>
      <c r="H17" s="897"/>
      <c r="I17" s="902"/>
      <c r="J17" s="174">
        <v>0</v>
      </c>
      <c r="L17" s="253"/>
    </row>
    <row r="18" spans="1:12" ht="15.75">
      <c r="A18" s="172"/>
      <c r="B18" s="173" t="s">
        <v>973</v>
      </c>
      <c r="C18" s="897" t="s">
        <v>970</v>
      </c>
      <c r="D18" s="897"/>
      <c r="E18" s="897"/>
      <c r="F18" s="897"/>
      <c r="G18" s="897"/>
      <c r="H18" s="897"/>
      <c r="I18" s="902"/>
      <c r="J18" s="174">
        <v>0</v>
      </c>
      <c r="L18" s="253"/>
    </row>
    <row r="19" spans="1:12" ht="15.75">
      <c r="A19" s="172"/>
      <c r="B19" s="173" t="s">
        <v>742</v>
      </c>
      <c r="C19" s="897" t="s">
        <v>972</v>
      </c>
      <c r="D19" s="897"/>
      <c r="E19" s="897"/>
      <c r="F19" s="897"/>
      <c r="G19" s="897"/>
      <c r="H19" s="897"/>
      <c r="I19" s="902"/>
      <c r="J19" s="174">
        <v>0</v>
      </c>
      <c r="L19" s="253"/>
    </row>
    <row r="20" spans="1:12" ht="15.75">
      <c r="A20" s="172"/>
      <c r="B20" s="173" t="s">
        <v>743</v>
      </c>
      <c r="C20" s="897" t="s">
        <v>974</v>
      </c>
      <c r="D20" s="897"/>
      <c r="E20" s="897"/>
      <c r="F20" s="897"/>
      <c r="G20" s="897"/>
      <c r="H20" s="897"/>
      <c r="I20" s="902"/>
      <c r="J20" s="174">
        <v>0</v>
      </c>
      <c r="L20" s="253"/>
    </row>
    <row r="21" spans="1:12" ht="15.75">
      <c r="A21" s="172"/>
      <c r="B21" s="895" t="s">
        <v>975</v>
      </c>
      <c r="C21" s="895"/>
      <c r="D21" s="895"/>
      <c r="E21" s="895"/>
      <c r="F21" s="895"/>
      <c r="G21" s="895"/>
      <c r="H21" s="895"/>
      <c r="I21" s="896"/>
      <c r="J21" s="677">
        <f>SUM(J10:J20)</f>
        <v>0</v>
      </c>
      <c r="L21" s="490"/>
    </row>
    <row r="22" spans="1:12" ht="15.75">
      <c r="A22" s="172"/>
      <c r="B22" s="895"/>
      <c r="C22" s="895"/>
      <c r="D22" s="895"/>
      <c r="E22" s="895"/>
      <c r="F22" s="895"/>
      <c r="G22" s="895"/>
      <c r="H22" s="895"/>
      <c r="I22" s="896"/>
      <c r="J22" s="177"/>
      <c r="L22" s="490"/>
    </row>
    <row r="23" spans="1:12" ht="15.75">
      <c r="A23" s="178">
        <v>3</v>
      </c>
      <c r="B23" s="893" t="s">
        <v>976</v>
      </c>
      <c r="C23" s="893"/>
      <c r="D23" s="893"/>
      <c r="E23" s="893"/>
      <c r="F23" s="893"/>
      <c r="G23" s="893"/>
      <c r="H23" s="893"/>
      <c r="I23" s="894"/>
      <c r="J23" s="174"/>
      <c r="L23" s="253"/>
    </row>
    <row r="24" spans="1:12" ht="15.75">
      <c r="A24" s="172"/>
      <c r="B24" s="173" t="s">
        <v>964</v>
      </c>
      <c r="C24" s="897" t="s">
        <v>977</v>
      </c>
      <c r="D24" s="897"/>
      <c r="E24" s="897"/>
      <c r="F24" s="897"/>
      <c r="G24" s="897"/>
      <c r="H24" s="897"/>
      <c r="I24" s="897"/>
      <c r="J24" s="174">
        <v>0</v>
      </c>
      <c r="L24" s="253"/>
    </row>
    <row r="25" spans="1:12" ht="15.75">
      <c r="A25" s="172"/>
      <c r="B25" s="173" t="s">
        <v>967</v>
      </c>
      <c r="C25" s="897" t="s">
        <v>978</v>
      </c>
      <c r="D25" s="897"/>
      <c r="E25" s="897"/>
      <c r="F25" s="897"/>
      <c r="G25" s="897"/>
      <c r="H25" s="897"/>
      <c r="I25" s="897"/>
      <c r="J25" s="174">
        <v>0</v>
      </c>
      <c r="L25" s="253"/>
    </row>
    <row r="26" spans="1:12" ht="15.75">
      <c r="A26" s="172"/>
      <c r="B26" s="173" t="s">
        <v>535</v>
      </c>
      <c r="C26" s="897" t="s">
        <v>979</v>
      </c>
      <c r="D26" s="897"/>
      <c r="E26" s="897"/>
      <c r="F26" s="897"/>
      <c r="G26" s="897"/>
      <c r="H26" s="897"/>
      <c r="I26" s="897"/>
      <c r="J26" s="174">
        <v>0</v>
      </c>
      <c r="L26" s="253"/>
    </row>
    <row r="27" spans="1:12" ht="15.75">
      <c r="A27" s="172"/>
      <c r="B27" s="173" t="s">
        <v>534</v>
      </c>
      <c r="C27" s="897" t="s">
        <v>980</v>
      </c>
      <c r="D27" s="897"/>
      <c r="E27" s="897"/>
      <c r="F27" s="897"/>
      <c r="G27" s="897"/>
      <c r="H27" s="897"/>
      <c r="I27" s="897"/>
      <c r="J27" s="174">
        <v>0</v>
      </c>
      <c r="L27" s="253"/>
    </row>
    <row r="28" spans="1:12" ht="15.75">
      <c r="A28" s="172"/>
      <c r="B28" s="173" t="s">
        <v>971</v>
      </c>
      <c r="C28" s="897" t="s">
        <v>738</v>
      </c>
      <c r="D28" s="897"/>
      <c r="E28" s="897"/>
      <c r="F28" s="897"/>
      <c r="G28" s="897"/>
      <c r="H28" s="897"/>
      <c r="I28" s="897"/>
      <c r="J28" s="174">
        <v>0</v>
      </c>
      <c r="L28" s="253"/>
    </row>
    <row r="29" spans="1:12" ht="15.75">
      <c r="A29" s="172"/>
      <c r="B29" s="173" t="s">
        <v>973</v>
      </c>
      <c r="C29" s="897" t="s">
        <v>739</v>
      </c>
      <c r="D29" s="897"/>
      <c r="E29" s="897"/>
      <c r="F29" s="897"/>
      <c r="G29" s="897"/>
      <c r="H29" s="897"/>
      <c r="I29" s="897"/>
      <c r="J29" s="174">
        <v>0</v>
      </c>
      <c r="L29" s="490"/>
    </row>
    <row r="30" spans="1:12" ht="15.75">
      <c r="A30" s="172"/>
      <c r="B30" s="173" t="s">
        <v>742</v>
      </c>
      <c r="C30" s="897" t="s">
        <v>737</v>
      </c>
      <c r="D30" s="897"/>
      <c r="E30" s="897"/>
      <c r="F30" s="897"/>
      <c r="G30" s="897"/>
      <c r="H30" s="897"/>
      <c r="I30" s="897"/>
      <c r="J30" s="174">
        <v>0</v>
      </c>
      <c r="L30" s="490"/>
    </row>
    <row r="31" spans="1:12" ht="15.75">
      <c r="A31" s="172"/>
      <c r="B31" s="895" t="s">
        <v>981</v>
      </c>
      <c r="C31" s="895"/>
      <c r="D31" s="895"/>
      <c r="E31" s="895"/>
      <c r="F31" s="895"/>
      <c r="G31" s="895"/>
      <c r="H31" s="895"/>
      <c r="I31" s="896"/>
      <c r="J31" s="677">
        <f>SUM(J24:J30)</f>
        <v>0</v>
      </c>
      <c r="L31" s="253"/>
    </row>
    <row r="32" spans="1:12" ht="15.75">
      <c r="A32" s="172"/>
      <c r="B32" s="175"/>
      <c r="C32" s="175"/>
      <c r="D32" s="175"/>
      <c r="E32" s="175"/>
      <c r="F32" s="176"/>
      <c r="G32" s="176"/>
      <c r="H32" s="176"/>
      <c r="I32" s="176"/>
      <c r="J32" s="177"/>
      <c r="L32" s="253"/>
    </row>
    <row r="33" spans="1:12" ht="15.75">
      <c r="A33" s="178">
        <v>4</v>
      </c>
      <c r="B33" s="179"/>
      <c r="C33" s="893" t="s">
        <v>983</v>
      </c>
      <c r="D33" s="893"/>
      <c r="E33" s="893"/>
      <c r="F33" s="893"/>
      <c r="G33" s="893"/>
      <c r="H33" s="893"/>
      <c r="I33" s="893"/>
      <c r="J33" s="174"/>
      <c r="L33" s="253"/>
    </row>
    <row r="34" spans="1:12" ht="15.75">
      <c r="A34" s="178"/>
      <c r="B34" s="179"/>
      <c r="C34" s="893" t="s">
        <v>984</v>
      </c>
      <c r="D34" s="893"/>
      <c r="E34" s="893"/>
      <c r="F34" s="893"/>
      <c r="G34" s="893"/>
      <c r="H34" s="893"/>
      <c r="I34" s="893"/>
      <c r="J34" s="679">
        <f>J21-J31</f>
        <v>0</v>
      </c>
      <c r="L34" s="253"/>
    </row>
    <row r="35" spans="1:12" ht="15.75">
      <c r="A35" s="172"/>
      <c r="B35" s="180"/>
      <c r="C35" s="176"/>
      <c r="D35" s="176"/>
      <c r="E35" s="176"/>
      <c r="F35" s="176"/>
      <c r="G35" s="176"/>
      <c r="H35" s="176"/>
      <c r="I35" s="176"/>
      <c r="J35" s="174"/>
      <c r="L35" s="253"/>
    </row>
    <row r="36" spans="1:12" ht="15.75">
      <c r="A36" s="178">
        <v>5</v>
      </c>
      <c r="B36" s="179"/>
      <c r="C36" s="893" t="s">
        <v>985</v>
      </c>
      <c r="D36" s="893"/>
      <c r="E36" s="893"/>
      <c r="F36" s="893"/>
      <c r="G36" s="893"/>
      <c r="H36" s="893"/>
      <c r="I36" s="893"/>
      <c r="J36" s="174"/>
      <c r="L36" s="253"/>
    </row>
    <row r="37" spans="1:12" ht="15.75">
      <c r="A37" s="172"/>
      <c r="B37" s="180"/>
      <c r="C37" s="897" t="s">
        <v>995</v>
      </c>
      <c r="D37" s="897"/>
      <c r="E37" s="897"/>
      <c r="F37" s="897"/>
      <c r="G37" s="897"/>
      <c r="H37" s="897"/>
      <c r="I37" s="897"/>
      <c r="J37" s="174">
        <v>0</v>
      </c>
      <c r="L37" s="253"/>
    </row>
    <row r="38" spans="1:12" ht="15.75">
      <c r="A38" s="172"/>
      <c r="B38" s="173"/>
      <c r="C38" s="897" t="s">
        <v>996</v>
      </c>
      <c r="D38" s="897"/>
      <c r="E38" s="897"/>
      <c r="F38" s="897"/>
      <c r="G38" s="897"/>
      <c r="H38" s="897"/>
      <c r="I38" s="897"/>
      <c r="J38" s="174">
        <v>0</v>
      </c>
      <c r="L38" s="490"/>
    </row>
    <row r="39" spans="1:12" ht="15.75">
      <c r="A39" s="172"/>
      <c r="B39" s="173" t="s">
        <v>964</v>
      </c>
      <c r="C39" s="893" t="s">
        <v>997</v>
      </c>
      <c r="D39" s="893"/>
      <c r="E39" s="893"/>
      <c r="F39" s="893"/>
      <c r="G39" s="893"/>
      <c r="H39" s="893"/>
      <c r="I39" s="893"/>
      <c r="J39" s="678">
        <f>SUM(J37-J38)</f>
        <v>0</v>
      </c>
      <c r="L39" s="253"/>
    </row>
    <row r="40" spans="1:12" ht="15.75">
      <c r="A40" s="172"/>
      <c r="B40" s="173"/>
      <c r="C40" s="897" t="s">
        <v>998</v>
      </c>
      <c r="D40" s="897"/>
      <c r="E40" s="897"/>
      <c r="F40" s="897"/>
      <c r="G40" s="897"/>
      <c r="H40" s="897"/>
      <c r="I40" s="897"/>
      <c r="J40" s="174">
        <v>0</v>
      </c>
      <c r="L40" s="253"/>
    </row>
    <row r="41" spans="1:12" ht="15.75">
      <c r="A41" s="172"/>
      <c r="B41" s="173"/>
      <c r="C41" s="897" t="s">
        <v>999</v>
      </c>
      <c r="D41" s="897"/>
      <c r="E41" s="897"/>
      <c r="F41" s="897"/>
      <c r="G41" s="897"/>
      <c r="H41" s="897"/>
      <c r="I41" s="897"/>
      <c r="J41" s="174">
        <v>0</v>
      </c>
      <c r="L41" s="253"/>
    </row>
    <row r="42" spans="1:12" ht="15.75">
      <c r="A42" s="172"/>
      <c r="B42" s="173" t="s">
        <v>967</v>
      </c>
      <c r="C42" s="897" t="s">
        <v>1000</v>
      </c>
      <c r="D42" s="897"/>
      <c r="E42" s="897"/>
      <c r="F42" s="897"/>
      <c r="G42" s="897"/>
      <c r="H42" s="897"/>
      <c r="I42" s="897"/>
      <c r="J42" s="181">
        <v>0</v>
      </c>
      <c r="L42" s="490"/>
    </row>
    <row r="43" spans="1:10" ht="16.5" thickBot="1">
      <c r="A43" s="171"/>
      <c r="B43" s="182" t="s">
        <v>535</v>
      </c>
      <c r="C43" s="923" t="s">
        <v>1001</v>
      </c>
      <c r="D43" s="923"/>
      <c r="E43" s="923"/>
      <c r="F43" s="923"/>
      <c r="G43" s="923"/>
      <c r="H43" s="923"/>
      <c r="I43" s="924"/>
      <c r="J43" s="677">
        <f>J42-J39</f>
        <v>0</v>
      </c>
    </row>
    <row r="44" spans="1:10" ht="15.75">
      <c r="A44" s="914"/>
      <c r="B44" s="915"/>
      <c r="C44" s="915"/>
      <c r="D44" s="915"/>
      <c r="E44" s="915"/>
      <c r="F44" s="915"/>
      <c r="G44" s="915"/>
      <c r="H44" s="915"/>
      <c r="I44" s="916"/>
      <c r="J44" s="177"/>
    </row>
    <row r="45" spans="1:10" ht="15">
      <c r="A45" s="917" t="s">
        <v>1012</v>
      </c>
      <c r="B45" s="918"/>
      <c r="C45" s="918"/>
      <c r="D45" s="918"/>
      <c r="E45" s="918"/>
      <c r="F45" s="918"/>
      <c r="G45" s="918"/>
      <c r="H45" s="918"/>
      <c r="I45" s="919"/>
      <c r="J45" s="183" t="s">
        <v>1013</v>
      </c>
    </row>
    <row r="46" spans="1:10" ht="15.75">
      <c r="A46" s="920"/>
      <c r="B46" s="921"/>
      <c r="C46" s="921"/>
      <c r="D46" s="921"/>
      <c r="E46" s="921"/>
      <c r="F46" s="921"/>
      <c r="G46" s="921"/>
      <c r="H46" s="921"/>
      <c r="I46" s="922"/>
      <c r="J46" s="177"/>
    </row>
    <row r="47" spans="1:10" ht="15.75">
      <c r="A47" s="920"/>
      <c r="B47" s="921"/>
      <c r="C47" s="921"/>
      <c r="D47" s="921"/>
      <c r="E47" s="921"/>
      <c r="F47" s="921"/>
      <c r="G47" s="921"/>
      <c r="H47" s="921"/>
      <c r="I47" s="922"/>
      <c r="J47" s="168">
        <f ca="1">TODAY()</f>
        <v>41618</v>
      </c>
    </row>
    <row r="48" spans="1:10" ht="15.75">
      <c r="A48" s="920"/>
      <c r="B48" s="921"/>
      <c r="C48" s="921"/>
      <c r="D48" s="921"/>
      <c r="E48" s="921"/>
      <c r="F48" s="921"/>
      <c r="G48" s="921"/>
      <c r="H48" s="921"/>
      <c r="I48" s="922"/>
      <c r="J48" s="177"/>
    </row>
    <row r="49" spans="1:10" ht="15.75">
      <c r="A49" s="920"/>
      <c r="B49" s="921"/>
      <c r="C49" s="921"/>
      <c r="D49" s="921"/>
      <c r="E49" s="921"/>
      <c r="F49" s="921"/>
      <c r="G49" s="921"/>
      <c r="H49" s="921"/>
      <c r="I49" s="922"/>
      <c r="J49" s="177"/>
    </row>
    <row r="50" spans="1:10" ht="16.5" thickBot="1">
      <c r="A50" s="911"/>
      <c r="B50" s="912"/>
      <c r="C50" s="912"/>
      <c r="D50" s="912"/>
      <c r="E50" s="912"/>
      <c r="F50" s="912"/>
      <c r="G50" s="912"/>
      <c r="H50" s="912"/>
      <c r="I50" s="913"/>
      <c r="J50" s="184"/>
    </row>
  </sheetData>
  <sheetProtection/>
  <mergeCells count="48">
    <mergeCell ref="C17:I17"/>
    <mergeCell ref="A48:I48"/>
    <mergeCell ref="A49:I49"/>
    <mergeCell ref="C40:I40"/>
    <mergeCell ref="C39:I39"/>
    <mergeCell ref="C38:I38"/>
    <mergeCell ref="C43:I43"/>
    <mergeCell ref="C42:I42"/>
    <mergeCell ref="C41:I41"/>
    <mergeCell ref="A50:I50"/>
    <mergeCell ref="C18:I18"/>
    <mergeCell ref="C19:I19"/>
    <mergeCell ref="C20:I20"/>
    <mergeCell ref="A44:I44"/>
    <mergeCell ref="A45:I45"/>
    <mergeCell ref="A46:I46"/>
    <mergeCell ref="A47:I47"/>
    <mergeCell ref="C36:I36"/>
    <mergeCell ref="C37:I37"/>
    <mergeCell ref="A1:J1"/>
    <mergeCell ref="A2:J2"/>
    <mergeCell ref="A3:J3"/>
    <mergeCell ref="C13:I13"/>
    <mergeCell ref="C10:I10"/>
    <mergeCell ref="C11:I11"/>
    <mergeCell ref="C12:I12"/>
    <mergeCell ref="C33:I33"/>
    <mergeCell ref="C34:I34"/>
    <mergeCell ref="C24:I24"/>
    <mergeCell ref="C25:I25"/>
    <mergeCell ref="C26:I26"/>
    <mergeCell ref="C27:I27"/>
    <mergeCell ref="B21:I21"/>
    <mergeCell ref="B8:I8"/>
    <mergeCell ref="B4:I4"/>
    <mergeCell ref="C9:I9"/>
    <mergeCell ref="C15:I15"/>
    <mergeCell ref="C6:I6"/>
    <mergeCell ref="C7:I7"/>
    <mergeCell ref="C5:I5"/>
    <mergeCell ref="C14:I14"/>
    <mergeCell ref="C16:I16"/>
    <mergeCell ref="B23:I23"/>
    <mergeCell ref="B31:I31"/>
    <mergeCell ref="C28:I28"/>
    <mergeCell ref="C29:I29"/>
    <mergeCell ref="C30:I30"/>
    <mergeCell ref="B22:I22"/>
  </mergeCells>
  <printOptions/>
  <pageMargins left="0.787401575" right="0.787401575" top="0.984251969" bottom="0.984251969" header="0.492125985" footer="0.492125985"/>
  <pageSetup horizontalDpi="120" verticalDpi="12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8"/>
  <dimension ref="A1:B12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.00390625" style="262" customWidth="1"/>
    <col min="2" max="2" width="108.8515625" style="0" customWidth="1"/>
  </cols>
  <sheetData>
    <row r="1" ht="15.75" thickBot="1">
      <c r="B1" s="5"/>
    </row>
    <row r="2" ht="19.5" thickBot="1" thickTop="1">
      <c r="B2" s="607" t="s">
        <v>897</v>
      </c>
    </row>
    <row r="3" ht="15.75" thickTop="1">
      <c r="B3" s="2" t="s">
        <v>913</v>
      </c>
    </row>
    <row r="4" spans="1:2" ht="15">
      <c r="A4" s="262" t="s">
        <v>896</v>
      </c>
      <c r="B4" s="5" t="s">
        <v>895</v>
      </c>
    </row>
    <row r="5" ht="15">
      <c r="B5" s="5" t="s">
        <v>1150</v>
      </c>
    </row>
    <row r="6" ht="15">
      <c r="B6" s="5" t="s">
        <v>1151</v>
      </c>
    </row>
    <row r="7" ht="15">
      <c r="B7" s="286" t="s">
        <v>1152</v>
      </c>
    </row>
    <row r="8" ht="15">
      <c r="B8" s="286" t="s">
        <v>418</v>
      </c>
    </row>
    <row r="9" ht="15">
      <c r="B9" s="4" t="s">
        <v>419</v>
      </c>
    </row>
    <row r="10" ht="15">
      <c r="B10" s="5" t="s">
        <v>420</v>
      </c>
    </row>
    <row r="11" ht="15">
      <c r="B11" s="5" t="s">
        <v>421</v>
      </c>
    </row>
    <row r="12" ht="15">
      <c r="B12" s="5"/>
    </row>
    <row r="13" spans="1:2" ht="15">
      <c r="A13" s="262">
        <v>1</v>
      </c>
      <c r="B13" s="5" t="s">
        <v>702</v>
      </c>
    </row>
    <row r="14" ht="15">
      <c r="B14" s="5" t="s">
        <v>817</v>
      </c>
    </row>
    <row r="15" ht="15">
      <c r="B15" s="5"/>
    </row>
    <row r="16" spans="1:2" ht="15">
      <c r="A16" s="262">
        <v>2</v>
      </c>
      <c r="B16" s="5" t="s">
        <v>818</v>
      </c>
    </row>
    <row r="17" ht="15">
      <c r="B17" s="5" t="s">
        <v>821</v>
      </c>
    </row>
    <row r="18" ht="15">
      <c r="B18" s="5" t="s">
        <v>881</v>
      </c>
    </row>
    <row r="19" ht="15">
      <c r="B19" s="5" t="s">
        <v>819</v>
      </c>
    </row>
    <row r="20" ht="15">
      <c r="B20" s="5" t="s">
        <v>820</v>
      </c>
    </row>
    <row r="21" ht="15">
      <c r="B21" s="5" t="s">
        <v>1178</v>
      </c>
    </row>
    <row r="22" ht="15">
      <c r="B22" s="5" t="s">
        <v>1179</v>
      </c>
    </row>
    <row r="23" ht="15">
      <c r="B23" s="5" t="s">
        <v>1231</v>
      </c>
    </row>
    <row r="24" ht="15">
      <c r="B24" s="5"/>
    </row>
    <row r="25" ht="15">
      <c r="B25" s="512" t="s">
        <v>882</v>
      </c>
    </row>
    <row r="26" ht="15">
      <c r="B26" s="5"/>
    </row>
    <row r="27" spans="1:2" ht="15">
      <c r="A27" s="262" t="s">
        <v>896</v>
      </c>
      <c r="B27" s="5" t="s">
        <v>1153</v>
      </c>
    </row>
    <row r="28" ht="15">
      <c r="B28" s="5" t="s">
        <v>1154</v>
      </c>
    </row>
    <row r="29" ht="15">
      <c r="B29" s="5"/>
    </row>
    <row r="30" spans="1:2" ht="15">
      <c r="A30" s="262">
        <v>3</v>
      </c>
      <c r="B30" s="5" t="s">
        <v>822</v>
      </c>
    </row>
    <row r="31" ht="15">
      <c r="B31" s="5" t="s">
        <v>823</v>
      </c>
    </row>
    <row r="32" ht="15">
      <c r="B32" s="5" t="s">
        <v>824</v>
      </c>
    </row>
    <row r="33" ht="15">
      <c r="B33" s="5" t="s">
        <v>898</v>
      </c>
    </row>
    <row r="34" ht="15">
      <c r="B34" s="5"/>
    </row>
    <row r="35" spans="1:2" ht="15">
      <c r="A35" s="262">
        <v>4</v>
      </c>
      <c r="B35" s="5" t="s">
        <v>825</v>
      </c>
    </row>
    <row r="36" ht="15">
      <c r="B36" s="5" t="s">
        <v>826</v>
      </c>
    </row>
    <row r="37" ht="15">
      <c r="B37" s="5" t="s">
        <v>1626</v>
      </c>
    </row>
    <row r="38" ht="15">
      <c r="B38" s="5"/>
    </row>
    <row r="39" spans="1:2" ht="15">
      <c r="A39" s="262">
        <v>5</v>
      </c>
      <c r="B39" s="5" t="s">
        <v>1627</v>
      </c>
    </row>
    <row r="40" ht="15">
      <c r="B40" s="5" t="s">
        <v>827</v>
      </c>
    </row>
    <row r="41" ht="15">
      <c r="B41" s="5"/>
    </row>
    <row r="42" spans="1:2" ht="15">
      <c r="A42" s="262">
        <v>6</v>
      </c>
      <c r="B42" s="5" t="s">
        <v>422</v>
      </c>
    </row>
    <row r="43" ht="15">
      <c r="B43" s="5" t="s">
        <v>899</v>
      </c>
    </row>
    <row r="44" ht="15">
      <c r="B44" s="5"/>
    </row>
    <row r="45" spans="1:2" ht="15">
      <c r="A45" s="262">
        <v>7</v>
      </c>
      <c r="B45" s="5" t="s">
        <v>900</v>
      </c>
    </row>
    <row r="46" ht="15">
      <c r="B46" s="5" t="s">
        <v>828</v>
      </c>
    </row>
    <row r="47" ht="15">
      <c r="B47" s="5" t="s">
        <v>1227</v>
      </c>
    </row>
    <row r="48" ht="15">
      <c r="B48" s="5" t="s">
        <v>1228</v>
      </c>
    </row>
    <row r="49" ht="15">
      <c r="B49" s="5"/>
    </row>
    <row r="50" ht="15">
      <c r="B50" s="574" t="s">
        <v>84</v>
      </c>
    </row>
    <row r="51" ht="15">
      <c r="B51" s="5"/>
    </row>
    <row r="52" spans="1:2" ht="15">
      <c r="A52" s="262">
        <v>8</v>
      </c>
      <c r="B52" s="5" t="s">
        <v>858</v>
      </c>
    </row>
    <row r="53" ht="15">
      <c r="B53" s="5" t="s">
        <v>859</v>
      </c>
    </row>
    <row r="54" ht="15">
      <c r="B54" s="5" t="s">
        <v>860</v>
      </c>
    </row>
    <row r="55" ht="15">
      <c r="B55" s="5"/>
    </row>
    <row r="56" spans="1:2" ht="15">
      <c r="A56" s="262">
        <v>9</v>
      </c>
      <c r="B56" s="5" t="s">
        <v>901</v>
      </c>
    </row>
    <row r="57" ht="15">
      <c r="B57" s="5" t="s">
        <v>902</v>
      </c>
    </row>
    <row r="58" ht="15">
      <c r="B58" s="5" t="s">
        <v>423</v>
      </c>
    </row>
    <row r="59" ht="15">
      <c r="B59" s="5"/>
    </row>
    <row r="60" spans="1:2" ht="15">
      <c r="A60" s="262">
        <v>10</v>
      </c>
      <c r="B60" s="5" t="s">
        <v>864</v>
      </c>
    </row>
    <row r="61" ht="15">
      <c r="B61" s="5" t="s">
        <v>865</v>
      </c>
    </row>
    <row r="62" ht="15">
      <c r="B62" s="5"/>
    </row>
    <row r="63" spans="1:2" ht="15">
      <c r="A63" s="262">
        <v>11</v>
      </c>
      <c r="B63" s="5" t="s">
        <v>412</v>
      </c>
    </row>
    <row r="64" ht="15">
      <c r="B64" s="5" t="s">
        <v>862</v>
      </c>
    </row>
    <row r="65" ht="15">
      <c r="B65" s="5" t="s">
        <v>903</v>
      </c>
    </row>
    <row r="66" ht="15">
      <c r="B66" s="5"/>
    </row>
    <row r="67" spans="1:2" ht="15">
      <c r="A67" s="262">
        <v>12</v>
      </c>
      <c r="B67" s="5" t="s">
        <v>413</v>
      </c>
    </row>
    <row r="68" ht="15">
      <c r="B68" s="5"/>
    </row>
    <row r="69" spans="1:2" ht="15">
      <c r="A69" s="262">
        <v>13</v>
      </c>
      <c r="B69" s="5" t="s">
        <v>885</v>
      </c>
    </row>
    <row r="70" ht="15">
      <c r="B70" s="5" t="s">
        <v>414</v>
      </c>
    </row>
    <row r="71" ht="15">
      <c r="B71" s="5" t="s">
        <v>424</v>
      </c>
    </row>
    <row r="72" ht="15">
      <c r="B72" s="5" t="s">
        <v>1624</v>
      </c>
    </row>
    <row r="73" ht="15">
      <c r="B73" s="5" t="s">
        <v>1625</v>
      </c>
    </row>
    <row r="74" ht="15">
      <c r="B74" s="5"/>
    </row>
    <row r="75" spans="1:2" ht="15">
      <c r="A75" s="262">
        <v>14</v>
      </c>
      <c r="B75" s="5" t="s">
        <v>904</v>
      </c>
    </row>
    <row r="76" ht="15">
      <c r="B76" s="5" t="s">
        <v>905</v>
      </c>
    </row>
    <row r="77" ht="15">
      <c r="B77" s="5" t="s">
        <v>886</v>
      </c>
    </row>
    <row r="78" ht="15">
      <c r="B78" s="5"/>
    </row>
    <row r="79" spans="1:2" ht="15">
      <c r="A79" s="262">
        <v>15</v>
      </c>
      <c r="B79" s="4" t="s">
        <v>1230</v>
      </c>
    </row>
    <row r="80" ht="15">
      <c r="B80" s="5" t="s">
        <v>887</v>
      </c>
    </row>
    <row r="81" ht="15">
      <c r="B81" s="5" t="s">
        <v>1181</v>
      </c>
    </row>
    <row r="82" ht="15">
      <c r="B82" s="5" t="s">
        <v>1180</v>
      </c>
    </row>
    <row r="83" ht="15">
      <c r="B83" s="5"/>
    </row>
    <row r="84" spans="1:2" ht="15">
      <c r="A84" s="262">
        <v>16</v>
      </c>
      <c r="B84" s="5" t="s">
        <v>906</v>
      </c>
    </row>
    <row r="85" ht="15">
      <c r="B85" s="5" t="s">
        <v>888</v>
      </c>
    </row>
    <row r="86" ht="15">
      <c r="B86" s="5"/>
    </row>
    <row r="87" spans="1:2" ht="15">
      <c r="A87" s="262">
        <v>17</v>
      </c>
      <c r="B87" s="5" t="s">
        <v>907</v>
      </c>
    </row>
    <row r="89" ht="15">
      <c r="B89" s="4" t="s">
        <v>1229</v>
      </c>
    </row>
    <row r="90" ht="15">
      <c r="B90" s="663" t="s">
        <v>889</v>
      </c>
    </row>
    <row r="91" ht="15">
      <c r="B91" s="663" t="s">
        <v>425</v>
      </c>
    </row>
    <row r="92" ht="15">
      <c r="B92" s="663" t="s">
        <v>890</v>
      </c>
    </row>
    <row r="93" ht="15">
      <c r="B93" s="663" t="s">
        <v>908</v>
      </c>
    </row>
    <row r="94" ht="15">
      <c r="B94" s="663" t="s">
        <v>891</v>
      </c>
    </row>
    <row r="95" ht="15">
      <c r="B95" s="663" t="s">
        <v>892</v>
      </c>
    </row>
    <row r="96" ht="15">
      <c r="B96" s="663"/>
    </row>
    <row r="97" ht="15">
      <c r="B97" s="663" t="s">
        <v>415</v>
      </c>
    </row>
    <row r="98" ht="15">
      <c r="B98" s="663" t="s">
        <v>416</v>
      </c>
    </row>
    <row r="99" ht="15">
      <c r="B99" s="663" t="s">
        <v>426</v>
      </c>
    </row>
    <row r="100" ht="15">
      <c r="B100" s="5"/>
    </row>
    <row r="101" spans="1:2" ht="15">
      <c r="A101" s="262">
        <v>18</v>
      </c>
      <c r="B101" s="5" t="s">
        <v>407</v>
      </c>
    </row>
    <row r="102" ht="15">
      <c r="B102" s="5" t="s">
        <v>893</v>
      </c>
    </row>
    <row r="104" spans="1:2" ht="15">
      <c r="A104" s="262">
        <v>19</v>
      </c>
      <c r="B104" s="5" t="s">
        <v>909</v>
      </c>
    </row>
    <row r="105" ht="15">
      <c r="B105" s="5" t="s">
        <v>417</v>
      </c>
    </row>
    <row r="107" ht="15">
      <c r="B107" s="263" t="s">
        <v>409</v>
      </c>
    </row>
    <row r="108" ht="15">
      <c r="B108" s="284" t="s">
        <v>910</v>
      </c>
    </row>
    <row r="109" ht="15">
      <c r="B109" s="284" t="s">
        <v>410</v>
      </c>
    </row>
    <row r="110" ht="15">
      <c r="B110" s="284" t="s">
        <v>894</v>
      </c>
    </row>
    <row r="111" ht="15">
      <c r="B111" s="282" t="s">
        <v>408</v>
      </c>
    </row>
    <row r="112" ht="15">
      <c r="B112" s="284" t="s">
        <v>411</v>
      </c>
    </row>
    <row r="113" ht="15">
      <c r="B113" s="283" t="s">
        <v>884</v>
      </c>
    </row>
    <row r="114" ht="15">
      <c r="B114" s="284" t="s">
        <v>914</v>
      </c>
    </row>
    <row r="115" ht="15">
      <c r="B115" s="285" t="s">
        <v>916</v>
      </c>
    </row>
    <row r="116" ht="15">
      <c r="B116" s="527"/>
    </row>
    <row r="117" ht="15">
      <c r="B117" s="527"/>
    </row>
    <row r="118" ht="15">
      <c r="B118" s="226" t="s">
        <v>1112</v>
      </c>
    </row>
    <row r="119" ht="15">
      <c r="B119" s="226" t="s">
        <v>911</v>
      </c>
    </row>
    <row r="120" ht="15">
      <c r="B120" s="226" t="s">
        <v>912</v>
      </c>
    </row>
  </sheetData>
  <sheetProtection/>
  <printOptions/>
  <pageMargins left="0.787401575" right="0.787401575" top="0.984251969" bottom="0.984251969" header="0.492125985" footer="0.492125985"/>
  <pageSetup horizontalDpi="240" verticalDpi="24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21">
    <pageSetUpPr fitToPage="1"/>
  </sheetPr>
  <dimension ref="A1:G71"/>
  <sheetViews>
    <sheetView zoomScalePageLayoutView="0" workbookViewId="0" topLeftCell="A1">
      <selection activeCell="A2" sqref="A2"/>
    </sheetView>
  </sheetViews>
  <sheetFormatPr defaultColWidth="7.8515625" defaultRowHeight="12.75"/>
  <cols>
    <col min="1" max="1" width="5.00390625" style="65" customWidth="1"/>
    <col min="2" max="2" width="3.421875" style="103" customWidth="1"/>
    <col min="3" max="3" width="36.421875" style="65" customWidth="1"/>
    <col min="4" max="4" width="14.140625" style="65" customWidth="1"/>
    <col min="5" max="5" width="14.8515625" style="65" customWidth="1"/>
    <col min="6" max="6" width="10.140625" style="65" customWidth="1"/>
    <col min="7" max="16384" width="7.8515625" style="65" customWidth="1"/>
  </cols>
  <sheetData>
    <row r="1" spans="1:6" ht="12.75">
      <c r="A1" s="63"/>
      <c r="B1" s="136"/>
      <c r="C1" s="64"/>
      <c r="D1" s="64"/>
      <c r="E1" s="64"/>
      <c r="F1" s="91"/>
    </row>
    <row r="2" spans="1:6" ht="18">
      <c r="A2" s="66"/>
      <c r="B2" s="928" t="str">
        <f>Cadastro!$D$6</f>
        <v>Empresa Modelo S/A</v>
      </c>
      <c r="C2" s="928"/>
      <c r="D2" s="928"/>
      <c r="E2" s="928"/>
      <c r="F2" s="89"/>
    </row>
    <row r="3" spans="1:6" ht="18">
      <c r="A3" s="66"/>
      <c r="B3" s="194"/>
      <c r="C3" s="116" t="s">
        <v>1107</v>
      </c>
      <c r="D3" s="928">
        <f>Cadastro!$D$22</f>
        <v>12345000132</v>
      </c>
      <c r="E3" s="928"/>
      <c r="F3" s="89"/>
    </row>
    <row r="4" spans="1:6" ht="12.75">
      <c r="A4" s="66"/>
      <c r="B4" s="94"/>
      <c r="C4" s="37"/>
      <c r="D4" s="37"/>
      <c r="E4" s="37"/>
      <c r="F4" s="89"/>
    </row>
    <row r="5" spans="1:7" ht="12.75">
      <c r="A5" s="66"/>
      <c r="B5" s="94"/>
      <c r="C5" s="829" t="s">
        <v>527</v>
      </c>
      <c r="D5" s="829"/>
      <c r="E5" s="829"/>
      <c r="F5" s="137"/>
      <c r="G5" s="103"/>
    </row>
    <row r="6" spans="1:6" ht="12.75">
      <c r="A6" s="66"/>
      <c r="B6" s="94"/>
      <c r="C6" s="37"/>
      <c r="D6" s="37"/>
      <c r="E6" s="37"/>
      <c r="F6" s="89"/>
    </row>
    <row r="7" spans="1:6" ht="15">
      <c r="A7" s="66"/>
      <c r="B7" s="138">
        <v>1</v>
      </c>
      <c r="C7" s="67" t="s">
        <v>1089</v>
      </c>
      <c r="D7" s="195"/>
      <c r="E7" s="33">
        <f>SUM(D8:D14)</f>
        <v>16700</v>
      </c>
      <c r="F7" s="89"/>
    </row>
    <row r="8" spans="1:6" ht="15">
      <c r="A8" s="66"/>
      <c r="B8" s="138"/>
      <c r="C8" s="139" t="s">
        <v>450</v>
      </c>
      <c r="D8" s="674">
        <f>Apuração!B8</f>
        <v>16700</v>
      </c>
      <c r="E8" s="105"/>
      <c r="F8" s="89"/>
    </row>
    <row r="9" spans="1:6" ht="15">
      <c r="A9" s="66"/>
      <c r="B9" s="138"/>
      <c r="C9" s="139" t="s">
        <v>522</v>
      </c>
      <c r="D9" s="674">
        <f>Apuração!B9</f>
        <v>0</v>
      </c>
      <c r="E9" s="105"/>
      <c r="F9" s="89"/>
    </row>
    <row r="10" spans="1:6" ht="15">
      <c r="A10" s="66"/>
      <c r="B10" s="138"/>
      <c r="C10" s="139" t="s">
        <v>452</v>
      </c>
      <c r="D10" s="674">
        <f>Apuração!B10</f>
        <v>0</v>
      </c>
      <c r="E10" s="105"/>
      <c r="F10" s="89"/>
    </row>
    <row r="11" spans="1:6" ht="15">
      <c r="A11" s="66"/>
      <c r="B11" s="138"/>
      <c r="C11" s="139" t="s">
        <v>453</v>
      </c>
      <c r="D11" s="674">
        <f>Apuração!B11</f>
        <v>0</v>
      </c>
      <c r="E11" s="105"/>
      <c r="F11" s="89"/>
    </row>
    <row r="12" spans="1:6" ht="15">
      <c r="A12" s="66"/>
      <c r="B12" s="138"/>
      <c r="C12" s="139" t="s">
        <v>455</v>
      </c>
      <c r="D12" s="674">
        <f>Apuração!B12</f>
        <v>0</v>
      </c>
      <c r="E12" s="105"/>
      <c r="F12" s="89"/>
    </row>
    <row r="13" spans="1:6" ht="15">
      <c r="A13" s="66"/>
      <c r="B13" s="138"/>
      <c r="C13" s="139" t="s">
        <v>454</v>
      </c>
      <c r="D13" s="674">
        <f>Apuração!B13</f>
        <v>0</v>
      </c>
      <c r="E13" s="105"/>
      <c r="F13" s="89"/>
    </row>
    <row r="14" spans="1:6" ht="15">
      <c r="A14" s="66"/>
      <c r="B14" s="138"/>
      <c r="C14" s="139" t="s">
        <v>1096</v>
      </c>
      <c r="D14" s="674">
        <f>Apuração!B14</f>
        <v>0</v>
      </c>
      <c r="E14" s="105"/>
      <c r="F14" s="89"/>
    </row>
    <row r="15" spans="1:6" ht="15">
      <c r="A15" s="66"/>
      <c r="B15" s="138">
        <v>2</v>
      </c>
      <c r="C15" s="67" t="s">
        <v>514</v>
      </c>
      <c r="D15" s="195"/>
      <c r="E15" s="33">
        <f>SUM(D16:D22)</f>
        <v>0</v>
      </c>
      <c r="F15" s="89"/>
    </row>
    <row r="16" spans="1:6" ht="15">
      <c r="A16" s="66"/>
      <c r="B16" s="138"/>
      <c r="C16" s="139" t="s">
        <v>523</v>
      </c>
      <c r="D16" s="32">
        <v>0</v>
      </c>
      <c r="F16" s="89"/>
    </row>
    <row r="17" spans="1:6" ht="15">
      <c r="A17" s="66"/>
      <c r="B17" s="138"/>
      <c r="C17" s="139" t="s">
        <v>370</v>
      </c>
      <c r="D17" s="32">
        <v>0</v>
      </c>
      <c r="F17" s="89"/>
    </row>
    <row r="18" spans="1:6" ht="15">
      <c r="A18" s="66"/>
      <c r="B18" s="138"/>
      <c r="C18" s="139" t="s">
        <v>526</v>
      </c>
      <c r="D18" s="32">
        <v>0</v>
      </c>
      <c r="F18" s="89"/>
    </row>
    <row r="19" spans="1:6" ht="15">
      <c r="A19" s="66"/>
      <c r="B19" s="138"/>
      <c r="C19" s="139" t="s">
        <v>524</v>
      </c>
      <c r="D19" s="32">
        <v>0</v>
      </c>
      <c r="F19" s="89"/>
    </row>
    <row r="20" spans="1:6" ht="15">
      <c r="A20" s="66"/>
      <c r="B20" s="138"/>
      <c r="C20" s="139" t="s">
        <v>538</v>
      </c>
      <c r="D20" s="32">
        <v>0</v>
      </c>
      <c r="F20" s="89"/>
    </row>
    <row r="21" spans="1:6" ht="15">
      <c r="A21" s="66"/>
      <c r="B21" s="138"/>
      <c r="C21" s="139" t="s">
        <v>525</v>
      </c>
      <c r="D21" s="32">
        <v>0</v>
      </c>
      <c r="F21" s="89"/>
    </row>
    <row r="22" spans="1:6" ht="15">
      <c r="A22" s="66"/>
      <c r="B22" s="138"/>
      <c r="C22" s="139" t="s">
        <v>1118</v>
      </c>
      <c r="D22" s="32">
        <v>0</v>
      </c>
      <c r="F22" s="89"/>
    </row>
    <row r="23" spans="1:6" ht="15">
      <c r="A23" s="66"/>
      <c r="B23" s="138">
        <v>3</v>
      </c>
      <c r="C23" s="67" t="s">
        <v>1035</v>
      </c>
      <c r="D23" s="67"/>
      <c r="E23" s="33">
        <f>E7-E15</f>
        <v>16700</v>
      </c>
      <c r="F23" s="89"/>
    </row>
    <row r="24" spans="1:6" ht="15">
      <c r="A24" s="66"/>
      <c r="B24" s="138">
        <v>4</v>
      </c>
      <c r="C24" s="67" t="s">
        <v>515</v>
      </c>
      <c r="D24" s="67"/>
      <c r="E24" s="33">
        <f>SUM(D25:D28)</f>
        <v>0</v>
      </c>
      <c r="F24" s="89"/>
    </row>
    <row r="25" spans="1:6" ht="15">
      <c r="A25" s="66"/>
      <c r="B25" s="138"/>
      <c r="C25" s="139" t="s">
        <v>528</v>
      </c>
      <c r="D25" s="140">
        <v>0</v>
      </c>
      <c r="F25" s="89"/>
    </row>
    <row r="26" spans="1:6" ht="15">
      <c r="A26" s="66"/>
      <c r="B26" s="138"/>
      <c r="C26" s="139" t="s">
        <v>529</v>
      </c>
      <c r="D26" s="140">
        <v>0</v>
      </c>
      <c r="F26" s="89"/>
    </row>
    <row r="27" spans="1:6" ht="15">
      <c r="A27" s="66"/>
      <c r="B27" s="138"/>
      <c r="C27" s="139" t="s">
        <v>530</v>
      </c>
      <c r="D27" s="140">
        <v>0</v>
      </c>
      <c r="F27" s="89"/>
    </row>
    <row r="28" spans="1:6" ht="15">
      <c r="A28" s="66"/>
      <c r="B28" s="138"/>
      <c r="C28" s="139" t="s">
        <v>531</v>
      </c>
      <c r="D28" s="140">
        <v>0</v>
      </c>
      <c r="F28" s="89"/>
    </row>
    <row r="29" spans="1:6" ht="15">
      <c r="A29" s="66"/>
      <c r="B29" s="138">
        <v>5</v>
      </c>
      <c r="C29" s="67" t="s">
        <v>1036</v>
      </c>
      <c r="D29" s="195"/>
      <c r="E29" s="33">
        <f>E23-E24</f>
        <v>16700</v>
      </c>
      <c r="F29" s="89"/>
    </row>
    <row r="30" spans="1:6" ht="15">
      <c r="A30" s="66"/>
      <c r="B30" s="138">
        <v>6</v>
      </c>
      <c r="C30" s="67" t="s">
        <v>466</v>
      </c>
      <c r="D30" s="195"/>
      <c r="E30" s="33">
        <f>SUM(D31:D36)</f>
        <v>7740</v>
      </c>
      <c r="F30" s="89"/>
    </row>
    <row r="31" spans="1:6" ht="15">
      <c r="A31" s="66"/>
      <c r="B31" s="138"/>
      <c r="C31" s="141" t="s">
        <v>465</v>
      </c>
      <c r="D31" s="674">
        <f>Apuração!D8</f>
        <v>0</v>
      </c>
      <c r="E31" s="105"/>
      <c r="F31" s="89"/>
    </row>
    <row r="32" spans="1:6" ht="15">
      <c r="A32" s="66"/>
      <c r="B32" s="138"/>
      <c r="C32" s="141" t="s">
        <v>466</v>
      </c>
      <c r="D32" s="674">
        <f>Apuração!D9</f>
        <v>1140</v>
      </c>
      <c r="E32" s="105"/>
      <c r="F32" s="89"/>
    </row>
    <row r="33" spans="1:6" ht="15">
      <c r="A33" s="66"/>
      <c r="B33" s="138"/>
      <c r="C33" s="141" t="s">
        <v>467</v>
      </c>
      <c r="D33" s="674">
        <f>Apuração!D10</f>
        <v>6600</v>
      </c>
      <c r="E33" s="105"/>
      <c r="F33" s="89"/>
    </row>
    <row r="34" spans="1:6" ht="15">
      <c r="A34" s="66"/>
      <c r="B34" s="138"/>
      <c r="C34" s="141" t="s">
        <v>468</v>
      </c>
      <c r="D34" s="674">
        <f>Apuração!D11</f>
        <v>0</v>
      </c>
      <c r="E34" s="105"/>
      <c r="F34" s="89"/>
    </row>
    <row r="35" spans="1:6" ht="15">
      <c r="A35" s="66"/>
      <c r="B35" s="138"/>
      <c r="C35" s="141" t="s">
        <v>469</v>
      </c>
      <c r="D35" s="674">
        <f>Apuração!D12</f>
        <v>0</v>
      </c>
      <c r="E35" s="105"/>
      <c r="F35" s="89"/>
    </row>
    <row r="36" spans="1:6" ht="15">
      <c r="A36" s="66"/>
      <c r="B36" s="138"/>
      <c r="C36" s="141" t="s">
        <v>471</v>
      </c>
      <c r="D36" s="674">
        <f>Apuração!D13</f>
        <v>0</v>
      </c>
      <c r="E36" s="105"/>
      <c r="F36" s="89"/>
    </row>
    <row r="37" spans="1:6" ht="15">
      <c r="A37" s="66"/>
      <c r="B37" s="138">
        <v>7</v>
      </c>
      <c r="C37" s="67" t="s">
        <v>516</v>
      </c>
      <c r="D37" s="67"/>
      <c r="E37" s="142">
        <v>0</v>
      </c>
      <c r="F37" s="89"/>
    </row>
    <row r="38" spans="1:6" ht="15">
      <c r="A38" s="66"/>
      <c r="B38" s="138">
        <v>8</v>
      </c>
      <c r="C38" s="67" t="s">
        <v>1037</v>
      </c>
      <c r="D38" s="67"/>
      <c r="E38" s="675">
        <f>E29-E30+E37</f>
        <v>8960</v>
      </c>
      <c r="F38" s="89"/>
    </row>
    <row r="39" spans="1:6" ht="15">
      <c r="A39" s="66"/>
      <c r="B39" s="138">
        <v>9</v>
      </c>
      <c r="C39" s="67" t="s">
        <v>517</v>
      </c>
      <c r="D39" s="67"/>
      <c r="E39" s="142">
        <v>0</v>
      </c>
      <c r="F39" s="89"/>
    </row>
    <row r="40" spans="1:6" ht="15">
      <c r="A40" s="66"/>
      <c r="B40" s="138">
        <v>10</v>
      </c>
      <c r="C40" s="67" t="s">
        <v>518</v>
      </c>
      <c r="D40" s="67"/>
      <c r="E40" s="142">
        <v>0</v>
      </c>
      <c r="F40" s="89"/>
    </row>
    <row r="41" spans="1:6" ht="15">
      <c r="A41" s="66"/>
      <c r="B41" s="138">
        <v>11</v>
      </c>
      <c r="C41" s="67" t="s">
        <v>1033</v>
      </c>
      <c r="D41" s="67"/>
      <c r="E41" s="142">
        <v>0</v>
      </c>
      <c r="F41" s="89"/>
    </row>
    <row r="42" spans="1:6" ht="15">
      <c r="A42" s="66"/>
      <c r="B42" s="138">
        <v>12</v>
      </c>
      <c r="C42" s="67" t="s">
        <v>1038</v>
      </c>
      <c r="D42" s="67"/>
      <c r="E42" s="675">
        <f>E38+E39-E40+E41</f>
        <v>8960</v>
      </c>
      <c r="F42" s="89"/>
    </row>
    <row r="43" spans="1:6" ht="15">
      <c r="A43" s="66"/>
      <c r="B43" s="138">
        <v>13</v>
      </c>
      <c r="C43" s="67" t="s">
        <v>519</v>
      </c>
      <c r="D43" s="67"/>
      <c r="E43" s="142">
        <v>0</v>
      </c>
      <c r="F43" s="89"/>
    </row>
    <row r="44" spans="1:6" ht="15">
      <c r="A44" s="66"/>
      <c r="B44" s="138">
        <v>14</v>
      </c>
      <c r="C44" s="67" t="s">
        <v>1039</v>
      </c>
      <c r="D44" s="67"/>
      <c r="E44" s="675">
        <f>E42-E43</f>
        <v>8960</v>
      </c>
      <c r="F44" s="89"/>
    </row>
    <row r="45" spans="1:6" ht="15">
      <c r="A45" s="66"/>
      <c r="B45" s="138">
        <v>15</v>
      </c>
      <c r="C45" s="67" t="s">
        <v>520</v>
      </c>
      <c r="D45" s="67"/>
      <c r="E45" s="142">
        <v>0</v>
      </c>
      <c r="F45" s="89"/>
    </row>
    <row r="46" spans="1:6" ht="15">
      <c r="A46" s="66"/>
      <c r="B46" s="138">
        <v>16</v>
      </c>
      <c r="C46" s="67" t="s">
        <v>1040</v>
      </c>
      <c r="D46" s="67"/>
      <c r="E46" s="675">
        <f>E44-E45</f>
        <v>8960</v>
      </c>
      <c r="F46" s="89"/>
    </row>
    <row r="47" spans="1:6" ht="15">
      <c r="A47" s="66"/>
      <c r="B47" s="138">
        <v>17</v>
      </c>
      <c r="C47" s="67" t="s">
        <v>521</v>
      </c>
      <c r="D47" s="67"/>
      <c r="E47" s="33">
        <f>SUM(D48:D51)</f>
        <v>0</v>
      </c>
      <c r="F47" s="89"/>
    </row>
    <row r="48" spans="1:6" ht="15">
      <c r="A48" s="66"/>
      <c r="B48" s="138"/>
      <c r="C48" s="139" t="s">
        <v>1042</v>
      </c>
      <c r="D48" s="142">
        <v>0</v>
      </c>
      <c r="F48" s="89"/>
    </row>
    <row r="49" spans="1:6" ht="15">
      <c r="A49" s="66"/>
      <c r="B49" s="138"/>
      <c r="C49" s="139" t="s">
        <v>1043</v>
      </c>
      <c r="D49" s="142">
        <v>0</v>
      </c>
      <c r="F49" s="89"/>
    </row>
    <row r="50" spans="1:6" ht="15">
      <c r="A50" s="66"/>
      <c r="B50" s="138"/>
      <c r="C50" s="139" t="s">
        <v>1044</v>
      </c>
      <c r="D50" s="142">
        <v>0</v>
      </c>
      <c r="F50" s="89"/>
    </row>
    <row r="51" spans="1:6" ht="15">
      <c r="A51" s="66"/>
      <c r="B51" s="138"/>
      <c r="C51" s="139" t="s">
        <v>1045</v>
      </c>
      <c r="D51" s="142">
        <v>0</v>
      </c>
      <c r="F51" s="89"/>
    </row>
    <row r="52" spans="1:6" ht="15">
      <c r="A52" s="66"/>
      <c r="B52" s="138">
        <v>18</v>
      </c>
      <c r="C52" s="67" t="s">
        <v>1041</v>
      </c>
      <c r="D52" s="67"/>
      <c r="E52" s="675">
        <f>E46-E47</f>
        <v>8960</v>
      </c>
      <c r="F52" s="89"/>
    </row>
    <row r="53" spans="1:6" ht="15">
      <c r="A53" s="66"/>
      <c r="B53" s="138">
        <v>19</v>
      </c>
      <c r="C53" s="67" t="s">
        <v>1034</v>
      </c>
      <c r="D53" s="148">
        <v>1</v>
      </c>
      <c r="E53" s="676">
        <f>E52/D53</f>
        <v>8960</v>
      </c>
      <c r="F53" s="89"/>
    </row>
    <row r="54" spans="1:6" ht="12.75">
      <c r="A54" s="66"/>
      <c r="B54" s="94"/>
      <c r="C54" s="37"/>
      <c r="D54" s="37"/>
      <c r="E54" s="143"/>
      <c r="F54" s="89"/>
    </row>
    <row r="55" spans="1:6" ht="15">
      <c r="A55" s="66"/>
      <c r="B55" s="94"/>
      <c r="C55" s="144" t="s">
        <v>532</v>
      </c>
      <c r="D55" s="144"/>
      <c r="E55" s="37"/>
      <c r="F55" s="89"/>
    </row>
    <row r="56" spans="1:6" ht="12.75">
      <c r="A56" s="66"/>
      <c r="B56" s="94"/>
      <c r="C56" s="149">
        <f ca="1">TODAY()</f>
        <v>41618</v>
      </c>
      <c r="D56" s="145"/>
      <c r="E56" s="37"/>
      <c r="F56" s="89"/>
    </row>
    <row r="57" spans="1:6" ht="12.75">
      <c r="A57" s="66"/>
      <c r="B57" s="94"/>
      <c r="E57" s="37"/>
      <c r="F57" s="89"/>
    </row>
    <row r="58" spans="1:6" ht="12.75">
      <c r="A58" s="925"/>
      <c r="B58" s="926"/>
      <c r="C58" s="926"/>
      <c r="D58" s="926"/>
      <c r="E58" s="926"/>
      <c r="F58" s="927"/>
    </row>
    <row r="59" spans="1:6" ht="12.75">
      <c r="A59" s="925"/>
      <c r="B59" s="926"/>
      <c r="C59" s="926"/>
      <c r="D59" s="926"/>
      <c r="E59" s="926"/>
      <c r="F59" s="927"/>
    </row>
    <row r="60" spans="1:6" ht="12.75">
      <c r="A60" s="925"/>
      <c r="B60" s="926"/>
      <c r="C60" s="926"/>
      <c r="D60" s="926"/>
      <c r="E60" s="926"/>
      <c r="F60" s="927"/>
    </row>
    <row r="61" spans="1:6" ht="12.75">
      <c r="A61" s="925"/>
      <c r="B61" s="926"/>
      <c r="C61" s="926"/>
      <c r="D61" s="926"/>
      <c r="E61" s="926"/>
      <c r="F61" s="927"/>
    </row>
    <row r="62" spans="1:6" ht="12.75">
      <c r="A62" s="925"/>
      <c r="B62" s="926"/>
      <c r="C62" s="926"/>
      <c r="D62" s="926"/>
      <c r="E62" s="926"/>
      <c r="F62" s="927"/>
    </row>
    <row r="63" spans="1:6" ht="12.75">
      <c r="A63" s="925"/>
      <c r="B63" s="926"/>
      <c r="C63" s="926"/>
      <c r="D63" s="926"/>
      <c r="E63" s="926"/>
      <c r="F63" s="927"/>
    </row>
    <row r="64" spans="1:6" ht="12.75">
      <c r="A64" s="925"/>
      <c r="B64" s="926"/>
      <c r="C64" s="926"/>
      <c r="D64" s="926"/>
      <c r="E64" s="926"/>
      <c r="F64" s="927"/>
    </row>
    <row r="65" spans="1:6" ht="13.5" thickBot="1">
      <c r="A65" s="69"/>
      <c r="B65" s="147"/>
      <c r="C65" s="70"/>
      <c r="D65" s="70"/>
      <c r="E65" s="70"/>
      <c r="F65" s="99"/>
    </row>
    <row r="66" spans="3:4" ht="12.75">
      <c r="C66" s="146"/>
      <c r="D66" s="146"/>
    </row>
    <row r="67" spans="3:4" ht="12.75">
      <c r="C67" s="146"/>
      <c r="D67" s="146"/>
    </row>
    <row r="68" spans="3:4" ht="12.75">
      <c r="C68" s="146"/>
      <c r="D68" s="146"/>
    </row>
    <row r="69" spans="3:4" ht="12.75">
      <c r="C69" s="146"/>
      <c r="D69" s="146"/>
    </row>
    <row r="70" spans="3:4" ht="12.75">
      <c r="C70" s="146"/>
      <c r="D70" s="146"/>
    </row>
    <row r="71" spans="3:4" ht="12.75">
      <c r="C71" s="37"/>
      <c r="D71" s="37"/>
    </row>
  </sheetData>
  <sheetProtection/>
  <mergeCells count="4">
    <mergeCell ref="C5:E5"/>
    <mergeCell ref="A58:F64"/>
    <mergeCell ref="B2:E2"/>
    <mergeCell ref="D3:E3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240" verticalDpi="240" orientation="portrait" scale="7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27"/>
  <dimension ref="B2:I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3" max="3" width="82.140625" style="0" customWidth="1"/>
    <col min="4" max="4" width="11.7109375" style="0" customWidth="1"/>
    <col min="5" max="5" width="5.57421875" style="0" customWidth="1"/>
    <col min="6" max="6" width="8.8515625" style="0" customWidth="1"/>
    <col min="9" max="9" width="20.8515625" style="0" customWidth="1"/>
  </cols>
  <sheetData>
    <row r="2" spans="3:9" ht="12.75">
      <c r="C2" s="226" t="s">
        <v>681</v>
      </c>
      <c r="D2" s="4"/>
      <c r="E2" s="4"/>
      <c r="F2" s="4"/>
      <c r="G2" s="4"/>
      <c r="H2" s="4"/>
      <c r="I2" s="4"/>
    </row>
    <row r="3" spans="3:9" ht="12.75">
      <c r="C3" s="4"/>
      <c r="D3" s="4"/>
      <c r="E3" s="4"/>
      <c r="F3" s="4"/>
      <c r="G3" s="4"/>
      <c r="H3" s="4"/>
      <c r="I3" s="4"/>
    </row>
    <row r="4" spans="3:8" ht="12.75">
      <c r="C4" s="507" t="str">
        <f>Cadastro!D6</f>
        <v>Empresa Modelo S/A</v>
      </c>
      <c r="D4" s="507"/>
      <c r="E4" s="507"/>
      <c r="F4" s="507"/>
      <c r="G4" s="507"/>
      <c r="H4" s="507"/>
    </row>
    <row r="5" spans="3:8" ht="12.75">
      <c r="C5" s="507"/>
      <c r="D5" s="507"/>
      <c r="E5" s="507"/>
      <c r="F5" s="507"/>
      <c r="G5" s="507"/>
      <c r="H5" s="507"/>
    </row>
    <row r="6" spans="2:4" ht="12.75">
      <c r="B6" s="87" t="s">
        <v>1107</v>
      </c>
      <c r="C6" s="509">
        <f>Cadastro!D22</f>
        <v>12345000132</v>
      </c>
      <c r="D6" s="509"/>
    </row>
    <row r="7" spans="2:4" ht="12.75">
      <c r="B7" s="87"/>
      <c r="C7" s="509"/>
      <c r="D7" s="509"/>
    </row>
    <row r="8" spans="3:8" ht="12.75">
      <c r="C8" s="4" t="s">
        <v>847</v>
      </c>
      <c r="D8" s="511"/>
      <c r="F8" s="511"/>
      <c r="G8" s="511"/>
      <c r="H8" s="508"/>
    </row>
    <row r="9" spans="3:8" ht="12.75">
      <c r="C9" s="4"/>
      <c r="D9" s="511"/>
      <c r="F9" s="511"/>
      <c r="G9" s="511"/>
      <c r="H9" s="508"/>
    </row>
    <row r="10" spans="2:8" ht="12.75">
      <c r="B10" s="109">
        <v>1</v>
      </c>
      <c r="C10" s="4" t="s">
        <v>1194</v>
      </c>
      <c r="D10" s="511"/>
      <c r="F10" s="511"/>
      <c r="G10" s="511"/>
      <c r="H10" s="508"/>
    </row>
    <row r="11" spans="3:8" ht="12.75">
      <c r="C11" t="s">
        <v>1195</v>
      </c>
      <c r="D11" s="511"/>
      <c r="F11" s="511"/>
      <c r="G11" s="511"/>
      <c r="H11" s="508"/>
    </row>
    <row r="12" spans="3:8" ht="12.75">
      <c r="C12" t="s">
        <v>1196</v>
      </c>
      <c r="D12" s="511"/>
      <c r="F12" s="511"/>
      <c r="G12" s="511"/>
      <c r="H12" s="508"/>
    </row>
    <row r="13" spans="3:8" ht="12.75">
      <c r="C13" s="4"/>
      <c r="D13" s="511"/>
      <c r="F13" s="511"/>
      <c r="G13" s="511"/>
      <c r="H13" s="508"/>
    </row>
    <row r="14" spans="2:8" ht="12.75">
      <c r="B14" s="109">
        <v>2</v>
      </c>
      <c r="C14" s="4" t="s">
        <v>1190</v>
      </c>
      <c r="D14" s="511"/>
      <c r="F14" s="511"/>
      <c r="G14" s="511"/>
      <c r="H14" s="508"/>
    </row>
    <row r="15" spans="3:8" ht="12.75">
      <c r="C15" t="s">
        <v>1191</v>
      </c>
      <c r="D15" s="511"/>
      <c r="F15" s="511"/>
      <c r="G15" s="511"/>
      <c r="H15" s="508"/>
    </row>
    <row r="16" spans="3:8" ht="12.75">
      <c r="C16" t="s">
        <v>1192</v>
      </c>
      <c r="D16" s="511"/>
      <c r="F16" s="511"/>
      <c r="G16" s="511"/>
      <c r="H16" s="508"/>
    </row>
    <row r="17" ht="12.75">
      <c r="C17" t="s">
        <v>1193</v>
      </c>
    </row>
    <row r="19" spans="2:3" ht="12.75">
      <c r="B19" s="109">
        <v>3</v>
      </c>
      <c r="C19" s="4" t="s">
        <v>690</v>
      </c>
    </row>
    <row r="20" spans="2:3" ht="12.75">
      <c r="B20" s="109"/>
      <c r="C20" s="510" t="s">
        <v>1188</v>
      </c>
    </row>
    <row r="21" spans="2:3" ht="12.75">
      <c r="B21" s="109"/>
      <c r="C21" s="510" t="s">
        <v>1189</v>
      </c>
    </row>
    <row r="22" ht="12.75">
      <c r="B22" s="109"/>
    </row>
    <row r="23" spans="2:3" ht="12.75">
      <c r="B23" s="109">
        <v>4</v>
      </c>
      <c r="C23" s="4" t="s">
        <v>682</v>
      </c>
    </row>
    <row r="24" spans="2:9" ht="12.75">
      <c r="B24" s="109"/>
      <c r="C24" s="510" t="s">
        <v>833</v>
      </c>
      <c r="D24" s="510"/>
      <c r="E24" s="510"/>
      <c r="F24" s="510"/>
      <c r="G24" s="510"/>
      <c r="H24" s="510"/>
      <c r="I24" s="510"/>
    </row>
    <row r="25" spans="2:9" ht="12.75">
      <c r="B25" s="109"/>
      <c r="C25" s="510" t="s">
        <v>834</v>
      </c>
      <c r="D25" s="510"/>
      <c r="E25" s="510"/>
      <c r="F25" s="510"/>
      <c r="G25" s="510"/>
      <c r="H25" s="510"/>
      <c r="I25" s="510"/>
    </row>
    <row r="26" spans="2:9" ht="12.75">
      <c r="B26" s="109"/>
      <c r="C26" s="510" t="s">
        <v>835</v>
      </c>
      <c r="D26" s="510"/>
      <c r="E26" s="510"/>
      <c r="F26" s="510"/>
      <c r="G26" s="510"/>
      <c r="H26" s="510"/>
      <c r="I26" s="510"/>
    </row>
    <row r="27" spans="3:9" ht="12.75">
      <c r="C27" s="510" t="s">
        <v>836</v>
      </c>
      <c r="D27" s="510"/>
      <c r="E27" s="510"/>
      <c r="F27" s="510"/>
      <c r="G27" s="510"/>
      <c r="H27" s="510"/>
      <c r="I27" s="510"/>
    </row>
    <row r="28" spans="3:9" ht="12.75">
      <c r="C28" s="510" t="s">
        <v>837</v>
      </c>
      <c r="D28" s="510"/>
      <c r="E28" s="510"/>
      <c r="F28" s="510"/>
      <c r="G28" s="510"/>
      <c r="H28" s="510"/>
      <c r="I28" s="510"/>
    </row>
    <row r="29" spans="3:9" ht="12.75">
      <c r="C29" s="510" t="s">
        <v>841</v>
      </c>
      <c r="D29" s="510"/>
      <c r="E29" s="510"/>
      <c r="F29" s="510"/>
      <c r="G29" s="510"/>
      <c r="H29" s="510"/>
      <c r="I29" s="510"/>
    </row>
    <row r="30" spans="3:9" ht="12.75">
      <c r="C30" s="510" t="s">
        <v>842</v>
      </c>
      <c r="D30" s="510"/>
      <c r="E30" s="510"/>
      <c r="F30" s="510"/>
      <c r="G30" s="510"/>
      <c r="H30" s="510"/>
      <c r="I30" s="510"/>
    </row>
    <row r="31" spans="3:9" ht="12.75">
      <c r="C31" s="510" t="s">
        <v>843</v>
      </c>
      <c r="D31" s="510"/>
      <c r="E31" s="510"/>
      <c r="F31" s="510"/>
      <c r="G31" s="510"/>
      <c r="H31" s="510"/>
      <c r="I31" s="510"/>
    </row>
    <row r="32" spans="3:9" ht="12.75">
      <c r="C32" s="510"/>
      <c r="D32" s="510"/>
      <c r="E32" s="510"/>
      <c r="F32" s="510"/>
      <c r="G32" s="510"/>
      <c r="H32" s="510"/>
      <c r="I32" s="510"/>
    </row>
    <row r="33" spans="2:3" ht="12.75">
      <c r="B33" s="109">
        <v>5</v>
      </c>
      <c r="C33" s="4" t="s">
        <v>683</v>
      </c>
    </row>
    <row r="34" spans="2:9" ht="12.75">
      <c r="B34" s="109"/>
      <c r="C34" s="510" t="s">
        <v>838</v>
      </c>
      <c r="D34" s="510"/>
      <c r="E34" s="510"/>
      <c r="F34" s="510"/>
      <c r="G34" s="510"/>
      <c r="H34" s="510"/>
      <c r="I34" s="510"/>
    </row>
    <row r="35" spans="2:9" ht="12.75">
      <c r="B35" s="109"/>
      <c r="C35" s="510" t="s">
        <v>1182</v>
      </c>
      <c r="D35" s="510"/>
      <c r="E35" s="510"/>
      <c r="F35" s="510"/>
      <c r="G35" s="510"/>
      <c r="H35" s="510"/>
      <c r="I35" s="510"/>
    </row>
    <row r="36" spans="2:9" ht="12.75">
      <c r="B36" s="109"/>
      <c r="C36" s="510"/>
      <c r="D36" s="510"/>
      <c r="E36" s="510"/>
      <c r="F36" s="510"/>
      <c r="G36" s="510"/>
      <c r="H36" s="510"/>
      <c r="I36" s="510"/>
    </row>
    <row r="37" spans="2:3" ht="12.75">
      <c r="B37" s="109">
        <v>6</v>
      </c>
      <c r="C37" s="4" t="s">
        <v>684</v>
      </c>
    </row>
    <row r="38" spans="2:9" ht="12.75">
      <c r="B38" s="109"/>
      <c r="C38" s="510" t="s">
        <v>856</v>
      </c>
      <c r="D38" s="510"/>
      <c r="E38" s="510"/>
      <c r="F38" s="510"/>
      <c r="G38" s="510"/>
      <c r="H38" s="510"/>
      <c r="I38" s="510"/>
    </row>
    <row r="39" spans="2:9" ht="12.75">
      <c r="B39" s="109"/>
      <c r="C39" s="510" t="s">
        <v>857</v>
      </c>
      <c r="D39" s="510"/>
      <c r="E39" s="510"/>
      <c r="F39" s="510"/>
      <c r="G39" s="510"/>
      <c r="H39" s="510"/>
      <c r="I39" s="510"/>
    </row>
    <row r="40" spans="3:9" ht="12.75">
      <c r="C40" s="4"/>
      <c r="D40" s="4"/>
      <c r="E40" s="4"/>
      <c r="F40" s="4"/>
      <c r="G40" s="4"/>
      <c r="H40" s="4"/>
      <c r="I40" s="4"/>
    </row>
    <row r="41" spans="2:3" ht="12.75">
      <c r="B41" s="109">
        <v>7</v>
      </c>
      <c r="C41" s="4" t="s">
        <v>685</v>
      </c>
    </row>
    <row r="42" spans="2:9" ht="12.75">
      <c r="B42" s="109"/>
      <c r="C42" s="510" t="s">
        <v>844</v>
      </c>
      <c r="D42" s="510"/>
      <c r="E42" s="510"/>
      <c r="F42" s="510"/>
      <c r="G42" s="510"/>
      <c r="H42" s="510"/>
      <c r="I42" s="510"/>
    </row>
    <row r="43" spans="2:9" ht="12.75">
      <c r="B43" s="109"/>
      <c r="C43" s="4"/>
      <c r="D43" s="4"/>
      <c r="E43" s="4"/>
      <c r="F43" s="4"/>
      <c r="G43" s="4"/>
      <c r="H43" s="4"/>
      <c r="I43" s="4"/>
    </row>
    <row r="44" spans="2:3" ht="12.75">
      <c r="B44" s="109">
        <v>8</v>
      </c>
      <c r="C44" s="4" t="s">
        <v>1050</v>
      </c>
    </row>
    <row r="45" spans="2:9" ht="12.75">
      <c r="B45" s="109"/>
      <c r="C45" t="s">
        <v>1183</v>
      </c>
      <c r="D45" s="510"/>
      <c r="E45" s="510"/>
      <c r="F45" s="510"/>
      <c r="G45" s="510"/>
      <c r="H45" s="510"/>
      <c r="I45" s="510"/>
    </row>
    <row r="46" spans="2:9" ht="12.75">
      <c r="B46" s="109"/>
      <c r="C46" t="s">
        <v>1184</v>
      </c>
      <c r="D46" s="510"/>
      <c r="E46" s="510"/>
      <c r="F46" s="510"/>
      <c r="G46" s="510"/>
      <c r="H46" s="510"/>
      <c r="I46" s="510"/>
    </row>
    <row r="47" spans="2:9" ht="12.75">
      <c r="B47" s="109"/>
      <c r="C47" s="510" t="s">
        <v>839</v>
      </c>
      <c r="D47" s="510"/>
      <c r="E47" s="510"/>
      <c r="F47" s="510"/>
      <c r="G47" s="510"/>
      <c r="H47" s="510"/>
      <c r="I47" s="510"/>
    </row>
    <row r="48" spans="3:9" ht="12.75">
      <c r="C48" s="510" t="s">
        <v>840</v>
      </c>
      <c r="D48" s="510"/>
      <c r="E48" s="510"/>
      <c r="F48" s="510"/>
      <c r="G48" s="510"/>
      <c r="H48" s="510"/>
      <c r="I48" s="510"/>
    </row>
    <row r="49" spans="2:9" ht="12.75">
      <c r="B49" s="109"/>
      <c r="C49" s="510" t="s">
        <v>1186</v>
      </c>
      <c r="D49" s="510"/>
      <c r="E49" s="510"/>
      <c r="F49" s="510"/>
      <c r="G49" s="510"/>
      <c r="H49" s="510"/>
      <c r="I49" s="510"/>
    </row>
    <row r="50" spans="2:9" ht="12.75">
      <c r="B50" s="109"/>
      <c r="C50" s="510" t="s">
        <v>1185</v>
      </c>
      <c r="D50" s="510"/>
      <c r="E50" s="510"/>
      <c r="F50" s="510"/>
      <c r="G50" s="510"/>
      <c r="H50" s="510"/>
      <c r="I50" s="510"/>
    </row>
    <row r="51" spans="2:9" ht="12.75">
      <c r="B51" s="109"/>
      <c r="C51" s="510"/>
      <c r="D51" s="510"/>
      <c r="E51" s="510"/>
      <c r="F51" s="510"/>
      <c r="G51" s="510"/>
      <c r="H51" s="510"/>
      <c r="I51" s="510"/>
    </row>
    <row r="52" spans="2:3" ht="12.75">
      <c r="B52" s="109">
        <v>9</v>
      </c>
      <c r="C52" s="4" t="s">
        <v>686</v>
      </c>
    </row>
    <row r="53" spans="2:9" ht="12.75">
      <c r="B53" s="109"/>
      <c r="C53" s="510" t="s">
        <v>845</v>
      </c>
      <c r="D53" s="510"/>
      <c r="E53" s="510"/>
      <c r="F53" s="510"/>
      <c r="G53" s="510"/>
      <c r="H53" s="510"/>
      <c r="I53" s="510"/>
    </row>
    <row r="54" spans="2:9" ht="12.75">
      <c r="B54" s="109"/>
      <c r="C54" s="510" t="s">
        <v>846</v>
      </c>
      <c r="D54" s="510"/>
      <c r="E54" s="510"/>
      <c r="F54" s="510"/>
      <c r="G54" s="510"/>
      <c r="H54" s="510"/>
      <c r="I54" s="510"/>
    </row>
    <row r="55" spans="2:9" ht="12.75">
      <c r="B55" s="109"/>
      <c r="C55" s="4"/>
      <c r="D55" s="4"/>
      <c r="E55" s="4"/>
      <c r="F55" s="4"/>
      <c r="G55" s="4"/>
      <c r="H55" s="4"/>
      <c r="I55" s="4"/>
    </row>
    <row r="56" spans="2:3" ht="12.75">
      <c r="B56" s="109">
        <v>10</v>
      </c>
      <c r="C56" s="4" t="s">
        <v>434</v>
      </c>
    </row>
    <row r="57" spans="3:9" ht="12.75">
      <c r="C57" s="510" t="s">
        <v>848</v>
      </c>
      <c r="D57" s="4"/>
      <c r="E57" s="4"/>
      <c r="F57" s="4"/>
      <c r="G57" s="4"/>
      <c r="H57" s="4"/>
      <c r="I57" s="4"/>
    </row>
    <row r="58" spans="2:9" ht="12.75">
      <c r="B58" s="109"/>
      <c r="C58" s="510" t="s">
        <v>851</v>
      </c>
      <c r="D58" s="4"/>
      <c r="E58" s="4"/>
      <c r="F58" s="4"/>
      <c r="G58" s="4"/>
      <c r="H58" s="4"/>
      <c r="I58" s="4"/>
    </row>
    <row r="59" spans="2:9" ht="12.75">
      <c r="B59" s="109"/>
      <c r="C59" s="510" t="s">
        <v>1187</v>
      </c>
      <c r="D59" s="4"/>
      <c r="E59" s="4"/>
      <c r="F59" s="4"/>
      <c r="G59" s="4"/>
      <c r="H59" s="4"/>
      <c r="I59" s="4"/>
    </row>
    <row r="60" spans="2:9" ht="12.75">
      <c r="B60" s="109"/>
      <c r="C60" s="510"/>
      <c r="D60" s="4"/>
      <c r="E60" s="4"/>
      <c r="F60" s="4"/>
      <c r="G60" s="4"/>
      <c r="H60" s="4"/>
      <c r="I60" s="4"/>
    </row>
    <row r="61" spans="2:3" ht="12.75">
      <c r="B61" s="109">
        <v>11</v>
      </c>
      <c r="C61" s="4" t="s">
        <v>687</v>
      </c>
    </row>
    <row r="62" spans="2:9" ht="12.75">
      <c r="B62" s="109"/>
      <c r="C62" s="510" t="s">
        <v>849</v>
      </c>
      <c r="D62" s="4"/>
      <c r="E62" s="4"/>
      <c r="F62" s="4"/>
      <c r="G62" s="4"/>
      <c r="H62" s="4"/>
      <c r="I62" s="4"/>
    </row>
    <row r="63" spans="2:9" ht="12.75">
      <c r="B63" s="109"/>
      <c r="C63" s="510" t="s">
        <v>850</v>
      </c>
      <c r="D63" s="4"/>
      <c r="E63" s="4"/>
      <c r="F63" s="4"/>
      <c r="G63" s="4"/>
      <c r="H63" s="4"/>
      <c r="I63" s="4"/>
    </row>
    <row r="64" spans="2:9" ht="12.75">
      <c r="B64" s="109"/>
      <c r="C64" s="510"/>
      <c r="D64" s="4"/>
      <c r="E64" s="4"/>
      <c r="F64" s="4"/>
      <c r="G64" s="4"/>
      <c r="H64" s="4"/>
      <c r="I64" s="4"/>
    </row>
    <row r="65" spans="2:3" ht="12.75">
      <c r="B65" s="109">
        <v>12</v>
      </c>
      <c r="C65" s="4" t="s">
        <v>688</v>
      </c>
    </row>
    <row r="66" spans="2:9" ht="12.75">
      <c r="B66" s="109"/>
      <c r="C66" s="510" t="s">
        <v>852</v>
      </c>
      <c r="D66" s="4"/>
      <c r="E66" s="4"/>
      <c r="F66" s="4"/>
      <c r="G66" s="4"/>
      <c r="H66" s="4"/>
      <c r="I66" s="4"/>
    </row>
    <row r="67" spans="2:9" ht="12.75">
      <c r="B67" s="109"/>
      <c r="C67" s="510" t="s">
        <v>853</v>
      </c>
      <c r="D67" s="4"/>
      <c r="E67" s="4"/>
      <c r="F67" s="4"/>
      <c r="G67" s="4"/>
      <c r="H67" s="4"/>
      <c r="I67" s="4"/>
    </row>
    <row r="68" spans="2:9" ht="12.75">
      <c r="B68" s="109"/>
      <c r="C68" s="510"/>
      <c r="D68" s="4"/>
      <c r="E68" s="4"/>
      <c r="F68" s="4"/>
      <c r="G68" s="4"/>
      <c r="H68" s="4"/>
      <c r="I68" s="4"/>
    </row>
    <row r="69" spans="2:3" ht="12.75">
      <c r="B69" s="109">
        <v>13</v>
      </c>
      <c r="C69" s="4" t="s">
        <v>689</v>
      </c>
    </row>
    <row r="70" spans="2:9" ht="12.75">
      <c r="B70" s="109"/>
      <c r="C70" s="510" t="s">
        <v>854</v>
      </c>
      <c r="D70" s="4"/>
      <c r="E70" s="4"/>
      <c r="F70" s="4"/>
      <c r="G70" s="4"/>
      <c r="H70" s="4"/>
      <c r="I70" s="4"/>
    </row>
    <row r="71" spans="2:9" ht="12.75">
      <c r="B71" s="109"/>
      <c r="C71" s="510" t="s">
        <v>855</v>
      </c>
      <c r="D71" s="4"/>
      <c r="E71" s="4"/>
      <c r="F71" s="4"/>
      <c r="G71" s="4"/>
      <c r="H71" s="4"/>
      <c r="I71" s="4"/>
    </row>
    <row r="72" spans="2:9" ht="12.75">
      <c r="B72" s="109"/>
      <c r="C72" s="4"/>
      <c r="D72" s="4"/>
      <c r="E72" s="4"/>
      <c r="F72" s="4"/>
      <c r="G72" s="4"/>
      <c r="H72" s="4"/>
      <c r="I72" s="4"/>
    </row>
    <row r="73" spans="2:3" ht="12.75">
      <c r="B73" s="109">
        <v>14</v>
      </c>
      <c r="C73" s="4" t="s">
        <v>691</v>
      </c>
    </row>
    <row r="74" spans="2:3" ht="12.75">
      <c r="B74" s="109"/>
      <c r="C74" s="510" t="s">
        <v>1641</v>
      </c>
    </row>
    <row r="75" spans="2:9" ht="12.75">
      <c r="B75" s="109"/>
      <c r="C75" s="510" t="s">
        <v>1642</v>
      </c>
      <c r="D75" s="4"/>
      <c r="E75" s="4"/>
      <c r="F75" s="4"/>
      <c r="G75" s="4"/>
      <c r="H75" s="4"/>
      <c r="I75" s="4"/>
    </row>
    <row r="76" spans="2:9" ht="12.75">
      <c r="B76" s="109"/>
      <c r="C76" s="4"/>
      <c r="D76" s="4"/>
      <c r="E76" s="4"/>
      <c r="F76" s="4"/>
      <c r="G76" s="4"/>
      <c r="H76" s="4"/>
      <c r="I76" s="4"/>
    </row>
    <row r="77" spans="2:3" ht="12.75">
      <c r="B77" s="109">
        <v>15</v>
      </c>
      <c r="C77" s="4" t="s">
        <v>692</v>
      </c>
    </row>
    <row r="78" spans="3:9" ht="12.75">
      <c r="C78" s="510" t="s">
        <v>1629</v>
      </c>
      <c r="D78" s="4"/>
      <c r="E78" s="4"/>
      <c r="F78" s="4"/>
      <c r="G78" s="4"/>
      <c r="H78" s="4"/>
      <c r="I78" s="4"/>
    </row>
    <row r="79" spans="3:9" ht="12.75">
      <c r="C79" s="510" t="s">
        <v>1628</v>
      </c>
      <c r="D79" s="4"/>
      <c r="E79" s="4"/>
      <c r="F79" s="4"/>
      <c r="G79" s="4"/>
      <c r="H79" s="4"/>
      <c r="I79" s="4"/>
    </row>
    <row r="81" spans="3:5" ht="15.75">
      <c r="C81" s="506" t="s">
        <v>1031</v>
      </c>
      <c r="D81" s="506"/>
      <c r="E81" s="506"/>
    </row>
    <row r="82" spans="3:5" ht="15.75">
      <c r="C82" s="506" t="s">
        <v>1032</v>
      </c>
      <c r="D82" s="506"/>
      <c r="E82" s="506"/>
    </row>
    <row r="83" spans="3:5" ht="15.75">
      <c r="C83" s="135">
        <f ca="1">NOW()</f>
        <v>41618.5626858796</v>
      </c>
      <c r="D83" s="135"/>
      <c r="E83" s="135"/>
    </row>
    <row r="84" spans="3:5" ht="15.75">
      <c r="C84" s="135"/>
      <c r="D84" s="135"/>
      <c r="E84" s="135"/>
    </row>
    <row r="85" ht="12.75">
      <c r="C85" s="1"/>
    </row>
    <row r="86" ht="12.75">
      <c r="C86" s="673"/>
    </row>
    <row r="87" spans="3:7" ht="12.75">
      <c r="C87" s="38"/>
      <c r="D87" s="38"/>
      <c r="E87" s="38"/>
      <c r="F87" s="38"/>
      <c r="G87" s="38"/>
    </row>
    <row r="88" spans="3:7" ht="12.75">
      <c r="C88" s="38"/>
      <c r="D88" s="38"/>
      <c r="E88" s="38"/>
      <c r="F88" s="38"/>
      <c r="G88" s="38"/>
    </row>
    <row r="89" spans="3:7" ht="12.75">
      <c r="C89" s="38"/>
      <c r="D89" s="38"/>
      <c r="E89" s="38"/>
      <c r="F89" s="38"/>
      <c r="G89" s="38"/>
    </row>
    <row r="90" spans="3:7" ht="12.75">
      <c r="C90" s="38"/>
      <c r="D90" s="38"/>
      <c r="E90" s="38"/>
      <c r="F90" s="38"/>
      <c r="G90" s="38"/>
    </row>
    <row r="91" spans="3:7" ht="12.75">
      <c r="C91" s="38"/>
      <c r="D91" s="38"/>
      <c r="E91" s="38"/>
      <c r="F91" s="38"/>
      <c r="G91" s="38"/>
    </row>
    <row r="92" spans="3:7" ht="12.75">
      <c r="C92" s="38"/>
      <c r="D92" s="38"/>
      <c r="E92" s="38"/>
      <c r="F92" s="38"/>
      <c r="G92" s="38"/>
    </row>
    <row r="93" spans="3:7" ht="12.75">
      <c r="C93" s="38"/>
      <c r="D93" s="38"/>
      <c r="E93" s="38"/>
      <c r="F93" s="38"/>
      <c r="G93" s="38"/>
    </row>
    <row r="94" spans="3:7" ht="12.75">
      <c r="C94" s="38"/>
      <c r="D94" s="38"/>
      <c r="E94" s="38"/>
      <c r="F94" s="38"/>
      <c r="G94" s="38"/>
    </row>
    <row r="95" ht="12.75">
      <c r="C95" s="1"/>
    </row>
    <row r="96" ht="12.75">
      <c r="C96" s="1"/>
    </row>
  </sheetData>
  <sheetProtection/>
  <printOptions horizontalCentered="1" verticalCentered="1"/>
  <pageMargins left="0.3937007874015748" right="0.3937007874015748" top="0.7874015748031497" bottom="0.7874015748031497" header="0.31496062992125984" footer="0.31496062992125984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I52"/>
  <sheetViews>
    <sheetView zoomScalePageLayoutView="0" workbookViewId="0" topLeftCell="A2">
      <selection activeCell="D18" sqref="D18"/>
    </sheetView>
  </sheetViews>
  <sheetFormatPr defaultColWidth="9.140625" defaultRowHeight="12.75"/>
  <cols>
    <col min="1" max="1" width="2.00390625" style="315" customWidth="1"/>
    <col min="2" max="2" width="23.8515625" style="315" customWidth="1"/>
    <col min="3" max="3" width="4.421875" style="315" customWidth="1"/>
    <col min="4" max="4" width="61.7109375" style="315" customWidth="1"/>
    <col min="5" max="5" width="2.140625" style="316" customWidth="1"/>
    <col min="6" max="16" width="9.140625" style="316" customWidth="1"/>
    <col min="17" max="16384" width="9.140625" style="315" customWidth="1"/>
  </cols>
  <sheetData>
    <row r="1" spans="2:4" ht="25.5" customHeight="1" thickBot="1" thickTop="1">
      <c r="B1" s="707" t="s">
        <v>659</v>
      </c>
      <c r="C1" s="708"/>
      <c r="D1" s="709"/>
    </row>
    <row r="2" spans="2:4" ht="15.75" customHeight="1" thickBot="1" thickTop="1">
      <c r="B2" s="704" t="s">
        <v>935</v>
      </c>
      <c r="C2" s="705"/>
      <c r="D2" s="706"/>
    </row>
    <row r="3" spans="1:4" ht="13.5" thickTop="1">
      <c r="A3" s="317"/>
      <c r="B3" s="590" t="s">
        <v>1146</v>
      </c>
      <c r="C3" s="318"/>
      <c r="D3" s="591">
        <v>100</v>
      </c>
    </row>
    <row r="4" spans="1:4" ht="12.75">
      <c r="A4" s="319"/>
      <c r="B4" s="590" t="s">
        <v>22</v>
      </c>
      <c r="C4" s="318"/>
      <c r="D4" s="592">
        <v>36566</v>
      </c>
    </row>
    <row r="5" spans="1:4" ht="12.75">
      <c r="A5" s="320"/>
      <c r="B5" s="590" t="s">
        <v>986</v>
      </c>
      <c r="C5" s="318"/>
      <c r="D5" s="593">
        <v>200</v>
      </c>
    </row>
    <row r="6" spans="1:4" ht="12.75">
      <c r="A6" s="321"/>
      <c r="B6" s="590" t="s">
        <v>23</v>
      </c>
      <c r="C6" s="318"/>
      <c r="D6" s="594" t="s">
        <v>1076</v>
      </c>
    </row>
    <row r="7" spans="1:4" ht="12.75">
      <c r="A7" s="321"/>
      <c r="B7" s="590" t="s">
        <v>1101</v>
      </c>
      <c r="C7" s="318"/>
      <c r="D7" s="594" t="s">
        <v>951</v>
      </c>
    </row>
    <row r="8" spans="1:4" ht="12.75">
      <c r="A8" s="321"/>
      <c r="B8" s="590" t="s">
        <v>24</v>
      </c>
      <c r="C8" s="318"/>
      <c r="D8" s="594">
        <v>120</v>
      </c>
    </row>
    <row r="9" spans="1:4" ht="12.75">
      <c r="A9" s="321"/>
      <c r="B9" s="590" t="s">
        <v>25</v>
      </c>
      <c r="C9" s="318"/>
      <c r="D9" s="594" t="s">
        <v>950</v>
      </c>
    </row>
    <row r="10" spans="1:4" ht="12.75">
      <c r="A10" s="323"/>
      <c r="B10" s="590" t="s">
        <v>26</v>
      </c>
      <c r="C10" s="318"/>
      <c r="D10" s="595">
        <v>6364020</v>
      </c>
    </row>
    <row r="11" spans="1:4" ht="12.75">
      <c r="A11" s="321"/>
      <c r="B11" s="590" t="s">
        <v>27</v>
      </c>
      <c r="C11" s="318"/>
      <c r="D11" s="594" t="s">
        <v>952</v>
      </c>
    </row>
    <row r="12" spans="1:4" ht="12.75">
      <c r="A12" s="321"/>
      <c r="B12" s="590" t="s">
        <v>59</v>
      </c>
      <c r="C12" s="318"/>
      <c r="D12" s="594" t="s">
        <v>60</v>
      </c>
    </row>
    <row r="13" spans="1:4" ht="12.75">
      <c r="A13" s="321"/>
      <c r="B13" s="590" t="s">
        <v>1103</v>
      </c>
      <c r="C13" s="318"/>
      <c r="D13" s="594" t="s">
        <v>953</v>
      </c>
    </row>
    <row r="14" spans="1:4" ht="12.75">
      <c r="A14" s="320"/>
      <c r="B14" s="590" t="s">
        <v>28</v>
      </c>
      <c r="C14" s="318"/>
      <c r="D14" s="593">
        <v>500</v>
      </c>
    </row>
    <row r="15" spans="1:4" ht="15">
      <c r="A15" s="321"/>
      <c r="B15" s="590" t="s">
        <v>29</v>
      </c>
      <c r="C15" s="325"/>
      <c r="D15" s="594" t="s">
        <v>954</v>
      </c>
    </row>
    <row r="16" spans="1:4" ht="12.75" customHeight="1">
      <c r="A16" s="321"/>
      <c r="B16" s="590" t="s">
        <v>861</v>
      </c>
      <c r="C16" s="325">
        <v>0</v>
      </c>
      <c r="D16" s="596" t="str">
        <f>IF(C16=1,"Microempresa",IF(C16=2,"EPP-A",IF(C16=3,"EPP-B",IF(C16=4,"NORMAL-Débito/Crédito",IF(C16=0,"digite de 01 a 04")))))</f>
        <v>digite de 01 a 04</v>
      </c>
    </row>
    <row r="17" spans="2:9" ht="16.5" customHeight="1">
      <c r="B17" s="590" t="s">
        <v>1145</v>
      </c>
      <c r="C17" s="325">
        <v>0</v>
      </c>
      <c r="D17" s="596" t="str">
        <f>IF(C17=1,"Simples",IF(C17=2,"Lucro Real",IF(C17=3,"Lucro Presumido",IF(C17=4,"Lucro Arbitrado",IF(C17=5,"Imune",IF(C17=6,"Isenta",IF(C17=7,"Inativa",IF(C17=0,"Digite de 1 a 7"))))))))</f>
        <v>Digite de 1 a 7</v>
      </c>
      <c r="E17" s="589"/>
      <c r="F17" s="589"/>
      <c r="G17" s="589"/>
      <c r="H17" s="589"/>
      <c r="I17" s="589"/>
    </row>
    <row r="18" spans="2:4" ht="12.75" customHeight="1">
      <c r="B18" s="590" t="s">
        <v>698</v>
      </c>
      <c r="C18" s="325"/>
      <c r="D18" s="597"/>
    </row>
    <row r="19" spans="1:4" ht="12.75">
      <c r="A19" s="321"/>
      <c r="B19" s="590" t="s">
        <v>30</v>
      </c>
      <c r="C19" s="326"/>
      <c r="D19" s="594">
        <v>3215042</v>
      </c>
    </row>
    <row r="20" spans="1:4" ht="12.75">
      <c r="A20" s="321"/>
      <c r="B20" s="590" t="s">
        <v>989</v>
      </c>
      <c r="C20" s="318"/>
      <c r="D20" s="598"/>
    </row>
    <row r="21" spans="1:4" ht="12.75">
      <c r="A21" s="319"/>
      <c r="B21" s="590" t="s">
        <v>31</v>
      </c>
      <c r="C21" s="318"/>
      <c r="D21" s="592">
        <v>36526</v>
      </c>
    </row>
    <row r="22" spans="1:4" ht="12.75">
      <c r="A22" s="321"/>
      <c r="B22" s="590" t="s">
        <v>1107</v>
      </c>
      <c r="C22" s="318"/>
      <c r="D22" s="599">
        <v>12345000132</v>
      </c>
    </row>
    <row r="23" spans="1:4" ht="15">
      <c r="A23" s="319"/>
      <c r="B23" s="590" t="s">
        <v>677</v>
      </c>
      <c r="C23" s="325">
        <v>0</v>
      </c>
      <c r="D23" s="596" t="str">
        <f>IF(C23=1,"Ativa Regular",IF(C23=2,"Ativa não Regular",IF(C23=3,"Suspenso",IF(C23=4,"Inapto",IF(C23=5,"Cancelado",IF(C23=0,"Digite de 1 a 5"))))))</f>
        <v>Digite de 1 a 5</v>
      </c>
    </row>
    <row r="24" spans="1:4" ht="12.75">
      <c r="A24" s="327"/>
      <c r="B24" s="590" t="s">
        <v>34</v>
      </c>
      <c r="C24" s="318"/>
      <c r="D24" s="600">
        <v>12345678</v>
      </c>
    </row>
    <row r="25" spans="1:4" ht="12.75">
      <c r="A25" s="328"/>
      <c r="B25" s="590" t="s">
        <v>32</v>
      </c>
      <c r="C25" s="318"/>
      <c r="D25" s="601">
        <v>112115113114</v>
      </c>
    </row>
    <row r="26" spans="1:4" ht="12.75">
      <c r="A26" s="321"/>
      <c r="B26" s="590" t="s">
        <v>990</v>
      </c>
      <c r="C26" s="318"/>
      <c r="D26" s="594">
        <v>12345622</v>
      </c>
    </row>
    <row r="27" spans="1:4" ht="12.75">
      <c r="A27" s="321"/>
      <c r="B27" s="590" t="s">
        <v>991</v>
      </c>
      <c r="C27" s="318"/>
      <c r="D27" s="594">
        <v>12345</v>
      </c>
    </row>
    <row r="28" spans="1:4" ht="12.75">
      <c r="A28" s="321"/>
      <c r="B28" s="590" t="s">
        <v>33</v>
      </c>
      <c r="C28" s="318"/>
      <c r="D28" s="594">
        <v>123456</v>
      </c>
    </row>
    <row r="29" spans="1:4" ht="12.75">
      <c r="A29" s="321"/>
      <c r="B29" s="590" t="s">
        <v>994</v>
      </c>
      <c r="C29" s="318"/>
      <c r="D29" s="594">
        <v>123456</v>
      </c>
    </row>
    <row r="30" spans="1:4" ht="12.75">
      <c r="A30" s="321"/>
      <c r="B30" s="590" t="s">
        <v>656</v>
      </c>
      <c r="C30" s="318"/>
      <c r="D30" s="594">
        <v>123456</v>
      </c>
    </row>
    <row r="31" spans="1:4" ht="12.75">
      <c r="A31" s="329"/>
      <c r="B31" s="590" t="s">
        <v>987</v>
      </c>
      <c r="C31" s="318"/>
      <c r="D31" s="602">
        <v>2003</v>
      </c>
    </row>
    <row r="32" spans="1:4" ht="12.75">
      <c r="A32" s="329"/>
      <c r="B32" s="590" t="s">
        <v>652</v>
      </c>
      <c r="C32" s="318"/>
      <c r="D32" s="602" t="s">
        <v>653</v>
      </c>
    </row>
    <row r="33" spans="1:4" ht="12.75">
      <c r="A33" s="329"/>
      <c r="B33" s="590" t="s">
        <v>46</v>
      </c>
      <c r="C33" s="318"/>
      <c r="D33" s="602">
        <v>1213213</v>
      </c>
    </row>
    <row r="34" spans="1:4" ht="12.75">
      <c r="A34" s="329"/>
      <c r="B34" s="590" t="s">
        <v>47</v>
      </c>
      <c r="C34" s="318"/>
      <c r="D34" s="602">
        <v>505</v>
      </c>
    </row>
    <row r="35" spans="1:4" ht="12.75">
      <c r="A35" s="329"/>
      <c r="B35" s="590" t="s">
        <v>651</v>
      </c>
      <c r="C35" s="318"/>
      <c r="D35" s="602">
        <v>906</v>
      </c>
    </row>
    <row r="36" spans="2:4" ht="12.75">
      <c r="B36" s="590" t="s">
        <v>331</v>
      </c>
      <c r="C36" s="318"/>
      <c r="D36" s="602"/>
    </row>
    <row r="37" spans="2:4" ht="12.75">
      <c r="B37" s="590" t="s">
        <v>330</v>
      </c>
      <c r="C37" s="318"/>
      <c r="D37" s="602"/>
    </row>
    <row r="38" spans="2:4" ht="13.5" thickBot="1">
      <c r="B38" s="590"/>
      <c r="C38" s="316"/>
      <c r="D38" s="603"/>
    </row>
    <row r="39" spans="2:4" ht="14.25" customHeight="1" thickBot="1" thickTop="1">
      <c r="B39" s="704" t="s">
        <v>935</v>
      </c>
      <c r="C39" s="705"/>
      <c r="D39" s="706"/>
    </row>
    <row r="40" spans="2:4" ht="14.25" customHeight="1" thickTop="1">
      <c r="B40" s="604"/>
      <c r="C40" s="588"/>
      <c r="D40" s="605"/>
    </row>
    <row r="41" spans="2:4" ht="12.75">
      <c r="B41" s="590" t="s">
        <v>44</v>
      </c>
      <c r="C41" s="318"/>
      <c r="D41" s="593">
        <v>850</v>
      </c>
    </row>
    <row r="42" spans="2:4" ht="12.75">
      <c r="B42" s="590" t="s">
        <v>43</v>
      </c>
      <c r="C42" s="318"/>
      <c r="D42" s="593">
        <v>1200</v>
      </c>
    </row>
    <row r="43" spans="2:4" ht="12.75">
      <c r="B43" s="590" t="s">
        <v>959</v>
      </c>
      <c r="C43" s="318"/>
      <c r="D43" s="593">
        <v>150</v>
      </c>
    </row>
    <row r="44" spans="2:4" ht="12.75">
      <c r="B44" s="590" t="s">
        <v>657</v>
      </c>
      <c r="C44" s="318"/>
      <c r="D44" s="593">
        <v>1000</v>
      </c>
    </row>
    <row r="45" spans="2:4" ht="12.75">
      <c r="B45" s="590" t="s">
        <v>658</v>
      </c>
      <c r="C45" s="318"/>
      <c r="D45" s="593">
        <v>2500</v>
      </c>
    </row>
    <row r="46" spans="2:4" ht="12.75">
      <c r="B46" s="590" t="s">
        <v>992</v>
      </c>
      <c r="C46" s="318"/>
      <c r="D46" s="593">
        <v>2500</v>
      </c>
    </row>
    <row r="47" spans="2:4" ht="12.75">
      <c r="B47" s="590" t="s">
        <v>993</v>
      </c>
      <c r="C47" s="318"/>
      <c r="D47" s="593">
        <v>2500</v>
      </c>
    </row>
    <row r="48" spans="2:4" ht="12.75">
      <c r="B48" s="590" t="s">
        <v>45</v>
      </c>
      <c r="C48" s="318"/>
      <c r="D48" s="602">
        <v>2</v>
      </c>
    </row>
    <row r="49" spans="2:4" ht="12.75">
      <c r="B49" s="606"/>
      <c r="C49" s="316"/>
      <c r="D49" s="603"/>
    </row>
    <row r="50" spans="2:4" ht="12.75">
      <c r="B50" s="715" t="s">
        <v>661</v>
      </c>
      <c r="C50" s="716"/>
      <c r="D50" s="717"/>
    </row>
    <row r="51" spans="2:4" ht="12.75">
      <c r="B51" s="590" t="s">
        <v>48</v>
      </c>
      <c r="C51" s="710" t="s">
        <v>960</v>
      </c>
      <c r="D51" s="711"/>
    </row>
    <row r="52" spans="2:4" ht="13.5" thickBot="1">
      <c r="B52" s="712"/>
      <c r="C52" s="713"/>
      <c r="D52" s="714"/>
    </row>
    <row r="53" ht="13.5" thickTop="1"/>
  </sheetData>
  <sheetProtection/>
  <mergeCells count="6">
    <mergeCell ref="B2:D2"/>
    <mergeCell ref="B1:D1"/>
    <mergeCell ref="C51:D51"/>
    <mergeCell ref="B52:D52"/>
    <mergeCell ref="B50:D50"/>
    <mergeCell ref="B39:D39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2:H3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20.8515625" style="0" customWidth="1"/>
    <col min="3" max="3" width="38.8515625" style="0" customWidth="1"/>
  </cols>
  <sheetData>
    <row r="1" ht="13.5" thickBot="1"/>
    <row r="2" spans="2:4" ht="13.5" thickTop="1">
      <c r="B2" s="719" t="s">
        <v>338</v>
      </c>
      <c r="C2" s="720"/>
      <c r="D2" s="721"/>
    </row>
    <row r="3" spans="1:5" ht="13.5" thickBot="1">
      <c r="A3" s="1"/>
      <c r="B3" s="722"/>
      <c r="C3" s="723"/>
      <c r="D3" s="724"/>
      <c r="E3" s="1"/>
    </row>
    <row r="4" spans="1:5" ht="13.5" thickTop="1">
      <c r="A4" s="1"/>
      <c r="B4" s="1"/>
      <c r="C4" s="1"/>
      <c r="D4" s="1"/>
      <c r="E4" s="1"/>
    </row>
    <row r="5" spans="1:5" ht="12.75">
      <c r="A5" s="1"/>
      <c r="B5" s="318" t="s">
        <v>340</v>
      </c>
      <c r="C5" s="26" t="s">
        <v>347</v>
      </c>
      <c r="D5" s="1"/>
      <c r="E5" s="1"/>
    </row>
    <row r="6" spans="1:5" ht="12.75">
      <c r="A6" s="1"/>
      <c r="B6" s="318" t="s">
        <v>332</v>
      </c>
      <c r="C6" s="322" t="s">
        <v>334</v>
      </c>
      <c r="D6" s="1"/>
      <c r="E6" s="1"/>
    </row>
    <row r="7" spans="1:5" ht="12.75">
      <c r="A7" s="1"/>
      <c r="B7" s="318" t="s">
        <v>1101</v>
      </c>
      <c r="C7" s="322" t="s">
        <v>863</v>
      </c>
      <c r="D7" s="1"/>
      <c r="E7" s="1"/>
    </row>
    <row r="8" spans="1:5" ht="12.75">
      <c r="A8" s="1"/>
      <c r="B8" s="318" t="s">
        <v>24</v>
      </c>
      <c r="C8" s="322">
        <v>120</v>
      </c>
      <c r="D8" s="1"/>
      <c r="E8" s="1"/>
    </row>
    <row r="9" spans="1:5" ht="12.75">
      <c r="A9" s="1"/>
      <c r="B9" s="318" t="s">
        <v>25</v>
      </c>
      <c r="C9" s="322" t="s">
        <v>950</v>
      </c>
      <c r="D9" s="1"/>
      <c r="E9" s="1"/>
    </row>
    <row r="10" spans="1:5" ht="12.75">
      <c r="A10" s="1"/>
      <c r="B10" s="318" t="s">
        <v>26</v>
      </c>
      <c r="C10" s="324">
        <v>6364020</v>
      </c>
      <c r="D10" s="1"/>
      <c r="E10" s="1"/>
    </row>
    <row r="11" spans="1:5" ht="12.75">
      <c r="A11" s="1"/>
      <c r="B11" s="318" t="s">
        <v>27</v>
      </c>
      <c r="C11" s="322" t="s">
        <v>952</v>
      </c>
      <c r="D11" s="1"/>
      <c r="E11" s="1"/>
    </row>
    <row r="12" spans="1:5" ht="12.75">
      <c r="A12" s="1"/>
      <c r="B12" s="318" t="s">
        <v>59</v>
      </c>
      <c r="C12" s="322" t="s">
        <v>60</v>
      </c>
      <c r="D12" s="1"/>
      <c r="E12" s="1"/>
    </row>
    <row r="13" spans="1:5" ht="12.75">
      <c r="A13" s="1"/>
      <c r="B13" s="318" t="s">
        <v>1103</v>
      </c>
      <c r="C13" s="322" t="s">
        <v>953</v>
      </c>
      <c r="D13" s="1"/>
      <c r="E13" s="1"/>
    </row>
    <row r="14" spans="1:5" ht="12.75">
      <c r="A14" s="1"/>
      <c r="B14" s="318" t="s">
        <v>333</v>
      </c>
      <c r="C14" s="322" t="s">
        <v>335</v>
      </c>
      <c r="D14" s="318"/>
      <c r="E14" s="1"/>
    </row>
    <row r="15" spans="2:4" ht="12.75">
      <c r="B15" s="318" t="s">
        <v>579</v>
      </c>
      <c r="C15" s="322" t="s">
        <v>336</v>
      </c>
      <c r="D15" s="318"/>
    </row>
    <row r="16" spans="2:4" ht="12.75">
      <c r="B16" s="318" t="s">
        <v>38</v>
      </c>
      <c r="C16" s="322" t="s">
        <v>337</v>
      </c>
      <c r="D16" s="318"/>
    </row>
    <row r="17" spans="2:4" ht="12.75">
      <c r="B17" s="318" t="s">
        <v>343</v>
      </c>
      <c r="C17" s="322" t="s">
        <v>537</v>
      </c>
      <c r="D17" s="318"/>
    </row>
    <row r="18" spans="2:4" ht="12.75">
      <c r="B18" s="318" t="s">
        <v>1133</v>
      </c>
      <c r="C18" s="322" t="s">
        <v>1134</v>
      </c>
      <c r="D18" s="318"/>
    </row>
    <row r="20" ht="12.75">
      <c r="C20" s="226" t="s">
        <v>339</v>
      </c>
    </row>
    <row r="22" spans="2:4" ht="12.75">
      <c r="B22" s="725"/>
      <c r="C22" s="726"/>
      <c r="D22" s="727"/>
    </row>
    <row r="23" spans="2:4" ht="12.75">
      <c r="B23" s="728"/>
      <c r="C23" s="729"/>
      <c r="D23" s="730"/>
    </row>
    <row r="24" spans="2:8" ht="12.75">
      <c r="B24" s="728"/>
      <c r="C24" s="729"/>
      <c r="D24" s="730"/>
      <c r="E24" s="718" t="s">
        <v>1161</v>
      </c>
      <c r="F24" s="718"/>
      <c r="G24" s="718"/>
      <c r="H24" s="718"/>
    </row>
    <row r="25" spans="2:8" ht="12.75">
      <c r="B25" s="728"/>
      <c r="C25" s="729"/>
      <c r="D25" s="730"/>
      <c r="E25" s="718"/>
      <c r="F25" s="718"/>
      <c r="G25" s="718"/>
      <c r="H25" s="718"/>
    </row>
    <row r="26" spans="2:8" ht="12.75">
      <c r="B26" s="728"/>
      <c r="C26" s="729"/>
      <c r="D26" s="730"/>
      <c r="E26" s="718"/>
      <c r="F26" s="718"/>
      <c r="G26" s="718"/>
      <c r="H26" s="718"/>
    </row>
    <row r="27" spans="2:4" ht="12.75">
      <c r="B27" s="728"/>
      <c r="C27" s="729"/>
      <c r="D27" s="730"/>
    </row>
    <row r="28" spans="2:4" ht="12.75">
      <c r="B28" s="728"/>
      <c r="C28" s="729"/>
      <c r="D28" s="730"/>
    </row>
    <row r="29" spans="2:4" ht="12.75">
      <c r="B29" s="728"/>
      <c r="C29" s="729"/>
      <c r="D29" s="730"/>
    </row>
    <row r="30" spans="2:4" ht="12.75">
      <c r="B30" s="728"/>
      <c r="C30" s="729"/>
      <c r="D30" s="730"/>
    </row>
    <row r="31" spans="2:4" ht="12.75">
      <c r="B31" s="731"/>
      <c r="C31" s="732"/>
      <c r="D31" s="733"/>
    </row>
  </sheetData>
  <sheetProtection/>
  <mergeCells count="3">
    <mergeCell ref="E24:H26"/>
    <mergeCell ref="B2:D3"/>
    <mergeCell ref="B22:D31"/>
  </mergeCells>
  <printOptions/>
  <pageMargins left="0.787401575" right="0.787401575" top="0.984251969" bottom="0.984251969" header="0.492125985" footer="0.492125985"/>
  <pageSetup horizontalDpi="120" verticalDpi="12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7"/>
  <dimension ref="A1:E3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421875" style="0" customWidth="1"/>
    <col min="2" max="2" width="24.140625" style="0" customWidth="1"/>
    <col min="3" max="3" width="31.28125" style="0" customWidth="1"/>
    <col min="4" max="4" width="23.8515625" style="0" customWidth="1"/>
    <col min="5" max="5" width="25.421875" style="0" customWidth="1"/>
  </cols>
  <sheetData>
    <row r="1" spans="1:5" ht="13.5" thickBot="1">
      <c r="A1" s="311"/>
      <c r="B1" s="302"/>
      <c r="C1" s="304"/>
      <c r="D1" s="302"/>
      <c r="E1" s="304"/>
    </row>
    <row r="2" spans="1:5" ht="13.5" thickTop="1">
      <c r="A2" s="246"/>
      <c r="B2" s="740" t="s">
        <v>927</v>
      </c>
      <c r="C2" s="740"/>
      <c r="D2" s="740" t="s">
        <v>926</v>
      </c>
      <c r="E2" s="740"/>
    </row>
    <row r="3" spans="1:5" ht="13.5" thickBot="1">
      <c r="A3" s="246"/>
      <c r="B3" s="741"/>
      <c r="C3" s="741"/>
      <c r="D3" s="741"/>
      <c r="E3" s="741"/>
    </row>
    <row r="4" spans="1:5" ht="13.5" thickTop="1">
      <c r="A4" s="312"/>
      <c r="B4" s="235" t="s">
        <v>35</v>
      </c>
      <c r="C4" s="236" t="s">
        <v>955</v>
      </c>
      <c r="D4" s="235" t="s">
        <v>37</v>
      </c>
      <c r="E4" s="245" t="s">
        <v>957</v>
      </c>
    </row>
    <row r="5" spans="1:5" ht="12.75">
      <c r="A5" s="312"/>
      <c r="B5" s="235" t="s">
        <v>36</v>
      </c>
      <c r="C5" s="237">
        <v>0.95</v>
      </c>
      <c r="D5" s="235" t="s">
        <v>36</v>
      </c>
      <c r="E5" s="237">
        <v>0.05</v>
      </c>
    </row>
    <row r="6" spans="1:5" ht="12.75">
      <c r="A6" s="312"/>
      <c r="B6" s="235" t="s">
        <v>1101</v>
      </c>
      <c r="C6" s="236" t="s">
        <v>951</v>
      </c>
      <c r="D6" s="235" t="s">
        <v>1101</v>
      </c>
      <c r="E6" s="236" t="s">
        <v>958</v>
      </c>
    </row>
    <row r="7" spans="1:5" ht="12.75">
      <c r="A7" s="312"/>
      <c r="B7" s="235" t="s">
        <v>24</v>
      </c>
      <c r="C7" s="236">
        <v>120</v>
      </c>
      <c r="D7" s="235" t="s">
        <v>24</v>
      </c>
      <c r="E7" s="236">
        <v>120</v>
      </c>
    </row>
    <row r="8" spans="1:5" ht="12.75">
      <c r="A8" s="312"/>
      <c r="B8" s="235" t="s">
        <v>25</v>
      </c>
      <c r="C8" s="236" t="s">
        <v>950</v>
      </c>
      <c r="D8" s="235" t="s">
        <v>25</v>
      </c>
      <c r="E8" s="236" t="s">
        <v>950</v>
      </c>
    </row>
    <row r="9" spans="1:5" ht="12.75">
      <c r="A9" s="312"/>
      <c r="B9" s="235" t="s">
        <v>26</v>
      </c>
      <c r="C9" s="238">
        <v>6364020</v>
      </c>
      <c r="D9" s="235" t="s">
        <v>26</v>
      </c>
      <c r="E9" s="238">
        <v>6364020</v>
      </c>
    </row>
    <row r="10" spans="1:5" ht="12.75">
      <c r="A10" s="312"/>
      <c r="B10" s="235" t="s">
        <v>27</v>
      </c>
      <c r="C10" s="236" t="s">
        <v>952</v>
      </c>
      <c r="D10" s="235" t="s">
        <v>27</v>
      </c>
      <c r="E10" s="236" t="s">
        <v>952</v>
      </c>
    </row>
    <row r="11" spans="1:5" ht="12.75">
      <c r="A11" s="312"/>
      <c r="B11" s="235" t="s">
        <v>1103</v>
      </c>
      <c r="C11" s="236" t="s">
        <v>953</v>
      </c>
      <c r="D11" s="235" t="s">
        <v>1103</v>
      </c>
      <c r="E11" s="236" t="s">
        <v>953</v>
      </c>
    </row>
    <row r="12" spans="1:5" ht="12.75">
      <c r="A12" s="312"/>
      <c r="B12" s="235" t="s">
        <v>38</v>
      </c>
      <c r="C12" s="236">
        <v>12345678901</v>
      </c>
      <c r="D12" s="235" t="s">
        <v>38</v>
      </c>
      <c r="E12" s="236">
        <v>12345678901</v>
      </c>
    </row>
    <row r="13" spans="1:5" ht="12.75">
      <c r="A13" s="312"/>
      <c r="B13" s="235" t="s">
        <v>39</v>
      </c>
      <c r="C13" s="239">
        <v>1234568</v>
      </c>
      <c r="D13" s="235" t="s">
        <v>39</v>
      </c>
      <c r="E13" s="239">
        <v>1234568</v>
      </c>
    </row>
    <row r="14" spans="1:5" ht="12.75">
      <c r="A14" s="312"/>
      <c r="B14" s="235" t="s">
        <v>40</v>
      </c>
      <c r="C14" s="236">
        <v>123456562</v>
      </c>
      <c r="D14" s="235" t="s">
        <v>40</v>
      </c>
      <c r="E14" s="236">
        <v>123456562</v>
      </c>
    </row>
    <row r="15" spans="1:5" ht="12.75">
      <c r="A15" s="312"/>
      <c r="B15" s="235" t="s">
        <v>956</v>
      </c>
      <c r="C15" s="236">
        <v>1234567893</v>
      </c>
      <c r="D15" s="235" t="s">
        <v>956</v>
      </c>
      <c r="E15" s="236">
        <v>1234567893</v>
      </c>
    </row>
    <row r="16" spans="1:5" ht="12.75">
      <c r="A16" s="312"/>
      <c r="B16" s="235" t="s">
        <v>42</v>
      </c>
      <c r="C16" s="240">
        <v>28800</v>
      </c>
      <c r="D16" s="235" t="s">
        <v>42</v>
      </c>
      <c r="E16" s="240">
        <v>28800</v>
      </c>
    </row>
    <row r="17" spans="1:5" ht="12.75">
      <c r="A17" s="312"/>
      <c r="B17" s="235" t="s">
        <v>988</v>
      </c>
      <c r="C17" s="242">
        <v>1800</v>
      </c>
      <c r="D17" s="235" t="s">
        <v>988</v>
      </c>
      <c r="E17" s="242">
        <v>1800</v>
      </c>
    </row>
    <row r="18" spans="1:5" ht="12.75">
      <c r="A18" s="312"/>
      <c r="B18" s="235" t="s">
        <v>654</v>
      </c>
      <c r="C18" s="244">
        <v>1107</v>
      </c>
      <c r="D18" s="235" t="s">
        <v>654</v>
      </c>
      <c r="E18" s="244">
        <v>1107</v>
      </c>
    </row>
    <row r="19" spans="1:5" ht="12.75">
      <c r="A19" s="312"/>
      <c r="B19" s="235" t="s">
        <v>652</v>
      </c>
      <c r="C19" s="242" t="s">
        <v>655</v>
      </c>
      <c r="D19" s="235" t="s">
        <v>652</v>
      </c>
      <c r="E19" s="242" t="s">
        <v>655</v>
      </c>
    </row>
    <row r="20" spans="1:5" ht="12.75">
      <c r="A20" s="312"/>
      <c r="B20" s="235" t="s">
        <v>41</v>
      </c>
      <c r="C20" s="236" t="s">
        <v>928</v>
      </c>
      <c r="D20" s="235" t="s">
        <v>41</v>
      </c>
      <c r="E20" s="236" t="s">
        <v>934</v>
      </c>
    </row>
    <row r="21" spans="1:5" ht="12.75">
      <c r="A21" s="312"/>
      <c r="B21" s="235" t="s">
        <v>49</v>
      </c>
      <c r="C21" s="241" t="s">
        <v>929</v>
      </c>
      <c r="D21" s="235" t="s">
        <v>49</v>
      </c>
      <c r="E21" s="241" t="s">
        <v>929</v>
      </c>
    </row>
    <row r="22" spans="1:5" ht="12.75">
      <c r="A22" s="312"/>
      <c r="B22" s="235" t="s">
        <v>49</v>
      </c>
      <c r="C22" s="241" t="s">
        <v>930</v>
      </c>
      <c r="D22" s="235" t="s">
        <v>49</v>
      </c>
      <c r="E22" s="241" t="s">
        <v>930</v>
      </c>
    </row>
    <row r="23" spans="1:5" ht="12.75">
      <c r="A23" s="312"/>
      <c r="B23" s="235" t="s">
        <v>49</v>
      </c>
      <c r="C23" s="241" t="s">
        <v>931</v>
      </c>
      <c r="D23" s="235" t="s">
        <v>49</v>
      </c>
      <c r="E23" s="241" t="s">
        <v>931</v>
      </c>
    </row>
    <row r="24" spans="1:5" ht="12.75">
      <c r="A24" s="312"/>
      <c r="B24" s="235" t="s">
        <v>49</v>
      </c>
      <c r="C24" s="241" t="s">
        <v>932</v>
      </c>
      <c r="D24" s="235" t="s">
        <v>49</v>
      </c>
      <c r="E24" s="241" t="s">
        <v>932</v>
      </c>
    </row>
    <row r="25" spans="1:5" ht="12.75">
      <c r="A25" s="312"/>
      <c r="B25" s="235" t="s">
        <v>49</v>
      </c>
      <c r="C25" s="241" t="s">
        <v>933</v>
      </c>
      <c r="D25" s="235" t="s">
        <v>49</v>
      </c>
      <c r="E25" s="241" t="s">
        <v>933</v>
      </c>
    </row>
    <row r="26" spans="1:5" ht="12.75">
      <c r="A26" s="312"/>
      <c r="B26" s="235" t="s">
        <v>660</v>
      </c>
      <c r="C26" s="243"/>
      <c r="D26" s="235" t="s">
        <v>660</v>
      </c>
      <c r="E26" s="243"/>
    </row>
    <row r="27" spans="1:5" ht="12.75">
      <c r="A27" s="312"/>
      <c r="B27" s="734"/>
      <c r="C27" s="735"/>
      <c r="D27" s="736"/>
      <c r="E27" s="737"/>
    </row>
    <row r="28" spans="1:5" ht="12.75">
      <c r="A28" s="312"/>
      <c r="B28" s="736"/>
      <c r="C28" s="737"/>
      <c r="D28" s="736"/>
      <c r="E28" s="737"/>
    </row>
    <row r="29" spans="1:5" ht="12.75">
      <c r="A29" s="312"/>
      <c r="B29" s="734"/>
      <c r="C29" s="735"/>
      <c r="D29" s="736"/>
      <c r="E29" s="737"/>
    </row>
    <row r="30" spans="1:5" ht="12.75">
      <c r="A30" s="312"/>
      <c r="B30" s="736"/>
      <c r="C30" s="737"/>
      <c r="D30" s="736"/>
      <c r="E30" s="737"/>
    </row>
    <row r="31" spans="1:5" ht="13.5" thickBot="1">
      <c r="A31" s="313"/>
      <c r="B31" s="738"/>
      <c r="C31" s="739"/>
      <c r="D31" s="738"/>
      <c r="E31" s="739"/>
    </row>
  </sheetData>
  <sheetProtection/>
  <mergeCells count="12">
    <mergeCell ref="B2:C3"/>
    <mergeCell ref="D2:E3"/>
    <mergeCell ref="B27:C27"/>
    <mergeCell ref="B28:C28"/>
    <mergeCell ref="B29:C29"/>
    <mergeCell ref="B30:C30"/>
    <mergeCell ref="B31:C31"/>
    <mergeCell ref="D27:E27"/>
    <mergeCell ref="D28:E28"/>
    <mergeCell ref="D29:E29"/>
    <mergeCell ref="D30:E30"/>
    <mergeCell ref="D31:E31"/>
  </mergeCells>
  <printOptions/>
  <pageMargins left="0.787401575" right="0.787401575" top="0.984251969" bottom="0.984251969" header="0.492125985" footer="0.492125985"/>
  <pageSetup horizontalDpi="120" verticalDpi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E5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1.00390625" style="87" customWidth="1"/>
    <col min="2" max="2" width="39.00390625" style="2" customWidth="1"/>
    <col min="5" max="5" width="14.57421875" style="0" customWidth="1"/>
    <col min="6" max="6" width="5.00390625" style="0" customWidth="1"/>
  </cols>
  <sheetData>
    <row r="1" spans="1:5" ht="13.5" thickTop="1">
      <c r="A1" s="71"/>
      <c r="B1" s="72"/>
      <c r="C1" s="73"/>
      <c r="D1" s="73"/>
      <c r="E1" s="74"/>
    </row>
    <row r="2" spans="1:5" ht="20.25">
      <c r="A2" s="75"/>
      <c r="B2" s="492" t="s">
        <v>574</v>
      </c>
      <c r="C2" s="1"/>
      <c r="D2" s="1"/>
      <c r="E2" s="76"/>
    </row>
    <row r="3" spans="1:5" ht="12.75">
      <c r="A3" s="75"/>
      <c r="B3" s="38"/>
      <c r="C3" s="1"/>
      <c r="D3" s="1"/>
      <c r="E3" s="76"/>
    </row>
    <row r="4" spans="1:5" ht="15">
      <c r="A4" s="75"/>
      <c r="B4" s="25" t="s">
        <v>575</v>
      </c>
      <c r="C4" s="1"/>
      <c r="D4" s="1"/>
      <c r="E4" s="76"/>
    </row>
    <row r="5" spans="1:5" ht="12.75">
      <c r="A5" s="75" t="s">
        <v>23</v>
      </c>
      <c r="B5" s="77" t="str">
        <f>Cadastro!$D$6</f>
        <v>Empresa Modelo S/A</v>
      </c>
      <c r="C5" s="1"/>
      <c r="D5" s="1"/>
      <c r="E5" s="76"/>
    </row>
    <row r="6" spans="1:5" ht="12.75">
      <c r="A6" s="75" t="s">
        <v>1101</v>
      </c>
      <c r="B6" s="78" t="str">
        <f>Cadastro!$D7</f>
        <v>Rua do escorrega la vai um</v>
      </c>
      <c r="C6" s="1"/>
      <c r="D6" s="1"/>
      <c r="E6" s="76"/>
    </row>
    <row r="7" spans="1:5" ht="12.75">
      <c r="A7" s="75" t="s">
        <v>24</v>
      </c>
      <c r="B7" s="78">
        <f>Cadastro!$D8</f>
        <v>120</v>
      </c>
      <c r="C7" s="1"/>
      <c r="D7" s="1"/>
      <c r="E7" s="76"/>
    </row>
    <row r="8" spans="1:5" ht="12.75">
      <c r="A8" s="75" t="s">
        <v>25</v>
      </c>
      <c r="B8" s="78" t="str">
        <f>Cadastro!$D9</f>
        <v>Onde nos escondemos</v>
      </c>
      <c r="C8" s="1"/>
      <c r="D8" s="1"/>
      <c r="E8" s="76"/>
    </row>
    <row r="9" spans="1:5" ht="12.75">
      <c r="A9" s="75" t="s">
        <v>26</v>
      </c>
      <c r="B9" s="78">
        <f>Cadastro!$D10</f>
        <v>6364020</v>
      </c>
      <c r="C9" s="1"/>
      <c r="D9" s="1"/>
      <c r="E9" s="76"/>
    </row>
    <row r="10" spans="1:5" ht="12.75">
      <c r="A10" s="75" t="s">
        <v>27</v>
      </c>
      <c r="B10" s="78" t="str">
        <f>Cadastro!$D11</f>
        <v>O seu</v>
      </c>
      <c r="C10" s="1"/>
      <c r="D10" s="1"/>
      <c r="E10" s="76"/>
    </row>
    <row r="11" spans="1:5" ht="12.75">
      <c r="A11" s="75" t="s">
        <v>1103</v>
      </c>
      <c r="B11" s="78" t="str">
        <f>Cadastro!$D13</f>
        <v>1234-4568</v>
      </c>
      <c r="C11" s="1"/>
      <c r="D11" s="1"/>
      <c r="E11" s="76"/>
    </row>
    <row r="12" spans="1:5" ht="12.75">
      <c r="A12" s="75" t="s">
        <v>28</v>
      </c>
      <c r="B12" s="334">
        <f>Cadastro!$D$14</f>
        <v>500</v>
      </c>
      <c r="C12" s="1"/>
      <c r="D12" s="1"/>
      <c r="E12" s="76"/>
    </row>
    <row r="13" spans="1:5" ht="12.75">
      <c r="A13" s="80" t="s">
        <v>1107</v>
      </c>
      <c r="B13" s="78">
        <f>Cadastro!$D$22</f>
        <v>12345000132</v>
      </c>
      <c r="C13" s="1"/>
      <c r="D13" s="1"/>
      <c r="E13" s="76"/>
    </row>
    <row r="14" spans="1:5" ht="12.75">
      <c r="A14" s="80" t="s">
        <v>34</v>
      </c>
      <c r="B14" s="81">
        <f>Cadastro!$D$24</f>
        <v>12345678</v>
      </c>
      <c r="C14" s="1"/>
      <c r="D14" s="1"/>
      <c r="E14" s="76"/>
    </row>
    <row r="15" spans="1:5" ht="12.75">
      <c r="A15" s="80" t="s">
        <v>32</v>
      </c>
      <c r="B15" s="355">
        <f>Cadastro!$D$25</f>
        <v>112115113114</v>
      </c>
      <c r="C15" s="1"/>
      <c r="D15" s="1"/>
      <c r="E15" s="76"/>
    </row>
    <row r="16" spans="1:5" ht="12.75">
      <c r="A16" s="80" t="s">
        <v>33</v>
      </c>
      <c r="B16" s="78">
        <f>Cadastro!$D$26</f>
        <v>12345622</v>
      </c>
      <c r="C16" s="1"/>
      <c r="D16" s="1"/>
      <c r="E16" s="76"/>
    </row>
    <row r="17" spans="1:5" ht="12.75">
      <c r="A17" s="75"/>
      <c r="B17" s="79"/>
      <c r="C17" s="1"/>
      <c r="D17" s="1"/>
      <c r="E17" s="76"/>
    </row>
    <row r="18" spans="1:5" ht="12.75">
      <c r="A18" s="75" t="s">
        <v>35</v>
      </c>
      <c r="B18" s="77" t="str">
        <f>ProprietarioSócios!$C$4</f>
        <v>Joao da Couves</v>
      </c>
      <c r="C18" s="1"/>
      <c r="D18" s="1"/>
      <c r="E18" s="76"/>
    </row>
    <row r="19" spans="1:5" ht="12.75">
      <c r="A19" s="75" t="s">
        <v>36</v>
      </c>
      <c r="B19" s="82">
        <f>ProprietarioSócios!$C$5</f>
        <v>0.95</v>
      </c>
      <c r="C19" s="1"/>
      <c r="D19" s="1"/>
      <c r="E19" s="76"/>
    </row>
    <row r="20" spans="1:5" ht="12.75">
      <c r="A20" s="75" t="s">
        <v>1101</v>
      </c>
      <c r="B20" s="78" t="str">
        <f>ProprietarioSócios!$C$6</f>
        <v>Rua do escorrega la vai um</v>
      </c>
      <c r="C20" s="1"/>
      <c r="D20" s="1"/>
      <c r="E20" s="76"/>
    </row>
    <row r="21" spans="1:5" ht="12.75">
      <c r="A21" s="75" t="s">
        <v>24</v>
      </c>
      <c r="B21" s="78">
        <f>ProprietarioSócios!$C$7</f>
        <v>120</v>
      </c>
      <c r="C21" s="1"/>
      <c r="D21" s="1"/>
      <c r="E21" s="76"/>
    </row>
    <row r="22" spans="1:5" ht="12.75">
      <c r="A22" s="75" t="s">
        <v>25</v>
      </c>
      <c r="B22" s="78" t="str">
        <f>ProprietarioSócios!$C$8</f>
        <v>Onde nos escondemos</v>
      </c>
      <c r="C22" s="1"/>
      <c r="D22" s="1"/>
      <c r="E22" s="76"/>
    </row>
    <row r="23" spans="1:5" ht="12.75">
      <c r="A23" s="75" t="s">
        <v>26</v>
      </c>
      <c r="B23" s="78">
        <f>ProprietarioSócios!$C$9</f>
        <v>6364020</v>
      </c>
      <c r="C23" s="1"/>
      <c r="D23" s="1"/>
      <c r="E23" s="76"/>
    </row>
    <row r="24" spans="1:5" ht="12.75">
      <c r="A24" s="75" t="s">
        <v>27</v>
      </c>
      <c r="B24" s="78" t="str">
        <f>ProprietarioSócios!$C$10</f>
        <v>O seu</v>
      </c>
      <c r="C24" s="1"/>
      <c r="D24" s="1"/>
      <c r="E24" s="76"/>
    </row>
    <row r="25" spans="1:5" ht="12.75">
      <c r="A25" s="75" t="s">
        <v>1103</v>
      </c>
      <c r="B25" s="78" t="str">
        <f>ProprietarioSócios!$C$11</f>
        <v>1234-4568</v>
      </c>
      <c r="C25" s="1"/>
      <c r="D25" s="1"/>
      <c r="E25" s="76"/>
    </row>
    <row r="26" spans="1:5" ht="12.75">
      <c r="A26" s="75" t="s">
        <v>38</v>
      </c>
      <c r="B26" s="78">
        <f>ProprietarioSócios!$C$12</f>
        <v>12345678901</v>
      </c>
      <c r="C26" s="1"/>
      <c r="D26" s="1"/>
      <c r="E26" s="76"/>
    </row>
    <row r="27" spans="1:5" ht="12.75">
      <c r="A27" s="75" t="s">
        <v>39</v>
      </c>
      <c r="B27" s="78">
        <f>ProprietarioSócios!$C$13</f>
        <v>1234568</v>
      </c>
      <c r="C27" s="1"/>
      <c r="D27" s="1"/>
      <c r="E27" s="76"/>
    </row>
    <row r="28" spans="1:5" ht="12.75">
      <c r="A28" s="75"/>
      <c r="B28" s="38"/>
      <c r="C28" s="1"/>
      <c r="D28" s="1"/>
      <c r="E28" s="76"/>
    </row>
    <row r="29" spans="1:5" ht="15">
      <c r="A29" s="75"/>
      <c r="B29" s="25" t="s">
        <v>577</v>
      </c>
      <c r="C29" s="1"/>
      <c r="D29" s="1"/>
      <c r="E29" s="76"/>
    </row>
    <row r="30" spans="1:5" ht="12.75">
      <c r="A30" s="75" t="s">
        <v>533</v>
      </c>
      <c r="B30" s="77" t="str">
        <f>Contador!$C$6</f>
        <v>Nome do usuário do programa</v>
      </c>
      <c r="C30" s="1"/>
      <c r="D30" s="1"/>
      <c r="E30" s="76"/>
    </row>
    <row r="31" spans="1:5" ht="12.75">
      <c r="A31" s="75" t="s">
        <v>1101</v>
      </c>
      <c r="B31" s="78" t="str">
        <f>Contador!$C$7</f>
        <v>Rua do escorrega la vai dois</v>
      </c>
      <c r="C31" s="1"/>
      <c r="D31" s="1"/>
      <c r="E31" s="76"/>
    </row>
    <row r="32" spans="1:5" ht="12.75">
      <c r="A32" s="75" t="s">
        <v>578</v>
      </c>
      <c r="B32" s="78" t="str">
        <f>Contador!$C$13</f>
        <v>1234-4568</v>
      </c>
      <c r="C32" s="1"/>
      <c r="D32" s="1"/>
      <c r="E32" s="76"/>
    </row>
    <row r="33" spans="1:5" ht="12.75">
      <c r="A33" s="75" t="s">
        <v>579</v>
      </c>
      <c r="B33" s="78" t="str">
        <f>Contador!$C$15</f>
        <v>Seu numero de registro no Conselho</v>
      </c>
      <c r="C33" s="1"/>
      <c r="D33" s="1"/>
      <c r="E33" s="76"/>
    </row>
    <row r="34" spans="1:5" ht="12.75">
      <c r="A34" s="75"/>
      <c r="B34" s="38"/>
      <c r="C34" s="1"/>
      <c r="D34" s="1"/>
      <c r="E34" s="76"/>
    </row>
    <row r="35" spans="1:5" ht="15">
      <c r="A35" s="75"/>
      <c r="B35" s="25" t="s">
        <v>589</v>
      </c>
      <c r="C35" s="1"/>
      <c r="D35" s="1"/>
      <c r="E35" s="76"/>
    </row>
    <row r="36" spans="1:5" ht="12.75">
      <c r="A36" s="75" t="s">
        <v>580</v>
      </c>
      <c r="B36" s="83">
        <v>1200</v>
      </c>
      <c r="C36" s="1"/>
      <c r="D36" s="1"/>
      <c r="E36" s="76"/>
    </row>
    <row r="37" spans="1:5" ht="12.75">
      <c r="A37" s="75" t="s">
        <v>581</v>
      </c>
      <c r="B37" s="83">
        <v>2500</v>
      </c>
      <c r="C37" s="1"/>
      <c r="D37" s="1"/>
      <c r="E37" s="76"/>
    </row>
    <row r="38" spans="1:5" ht="12.75">
      <c r="A38" s="75" t="s">
        <v>582</v>
      </c>
      <c r="B38" s="83">
        <v>1520</v>
      </c>
      <c r="C38" s="1"/>
      <c r="D38" s="1"/>
      <c r="E38" s="76"/>
    </row>
    <row r="39" spans="1:5" ht="12.75">
      <c r="A39" s="75" t="s">
        <v>583</v>
      </c>
      <c r="B39" s="83">
        <v>1300</v>
      </c>
      <c r="C39" s="1"/>
      <c r="D39" s="1"/>
      <c r="E39" s="76"/>
    </row>
    <row r="40" spans="1:5" ht="12.75">
      <c r="A40" s="75" t="s">
        <v>584</v>
      </c>
      <c r="B40" s="83">
        <v>125</v>
      </c>
      <c r="C40" s="1"/>
      <c r="D40" s="1"/>
      <c r="E40" s="76"/>
    </row>
    <row r="41" spans="1:5" ht="12.75">
      <c r="A41" s="75" t="s">
        <v>585</v>
      </c>
      <c r="B41" s="83">
        <v>152</v>
      </c>
      <c r="C41" s="1"/>
      <c r="D41" s="1"/>
      <c r="E41" s="76"/>
    </row>
    <row r="42" spans="1:5" ht="12.75">
      <c r="A42" s="75" t="s">
        <v>586</v>
      </c>
      <c r="B42" s="84">
        <v>3</v>
      </c>
      <c r="C42" s="1"/>
      <c r="D42" s="1"/>
      <c r="E42" s="76"/>
    </row>
    <row r="43" spans="1:5" ht="12.75">
      <c r="A43" s="75"/>
      <c r="B43" s="38"/>
      <c r="C43" s="1"/>
      <c r="D43" s="1"/>
      <c r="E43" s="76"/>
    </row>
    <row r="44" spans="1:5" ht="12.75">
      <c r="A44" s="744" t="s">
        <v>587</v>
      </c>
      <c r="B44" s="745"/>
      <c r="C44" s="1"/>
      <c r="D44" s="1"/>
      <c r="E44" s="76"/>
    </row>
    <row r="45" spans="1:5" ht="12.75">
      <c r="A45" s="744"/>
      <c r="B45" s="745"/>
      <c r="C45" s="1"/>
      <c r="D45" s="1"/>
      <c r="E45" s="76"/>
    </row>
    <row r="46" spans="1:5" ht="12.75">
      <c r="A46" s="744" t="s">
        <v>588</v>
      </c>
      <c r="B46" s="745"/>
      <c r="C46" s="1"/>
      <c r="D46" s="1"/>
      <c r="E46" s="76"/>
    </row>
    <row r="47" spans="1:5" ht="12.75">
      <c r="A47" s="748"/>
      <c r="B47" s="749"/>
      <c r="C47" s="1"/>
      <c r="D47" s="1"/>
      <c r="E47" s="76"/>
    </row>
    <row r="48" spans="1:5" ht="12.75">
      <c r="A48" s="746"/>
      <c r="B48" s="747"/>
      <c r="C48" s="1"/>
      <c r="D48" s="1"/>
      <c r="E48" s="76"/>
    </row>
    <row r="49" spans="1:5" ht="12.75">
      <c r="A49" s="746"/>
      <c r="B49" s="747"/>
      <c r="C49" s="1"/>
      <c r="D49" s="1"/>
      <c r="E49" s="76"/>
    </row>
    <row r="50" spans="1:5" ht="12.75">
      <c r="A50" s="746"/>
      <c r="B50" s="747"/>
      <c r="C50" s="1"/>
      <c r="D50" s="1"/>
      <c r="E50" s="76"/>
    </row>
    <row r="51" spans="1:5" ht="12.75">
      <c r="A51" s="746"/>
      <c r="B51" s="747"/>
      <c r="C51" s="1"/>
      <c r="D51" s="1"/>
      <c r="E51" s="76"/>
    </row>
    <row r="52" spans="1:5" ht="12.75">
      <c r="A52" s="746"/>
      <c r="B52" s="747"/>
      <c r="C52" s="1"/>
      <c r="D52" s="1"/>
      <c r="E52" s="76"/>
    </row>
    <row r="53" spans="1:5" ht="13.5" thickBot="1">
      <c r="A53" s="742"/>
      <c r="B53" s="743"/>
      <c r="C53" s="85"/>
      <c r="D53" s="85"/>
      <c r="E53" s="86"/>
    </row>
    <row r="54" ht="13.5" thickTop="1"/>
  </sheetData>
  <sheetProtection/>
  <mergeCells count="10">
    <mergeCell ref="A44:B44"/>
    <mergeCell ref="A45:B45"/>
    <mergeCell ref="A47:B47"/>
    <mergeCell ref="A52:B52"/>
    <mergeCell ref="A53:B53"/>
    <mergeCell ref="A46:B46"/>
    <mergeCell ref="A50:B50"/>
    <mergeCell ref="A49:B49"/>
    <mergeCell ref="A51:B51"/>
    <mergeCell ref="A48:B48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120" verticalDpi="12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2:J18"/>
  <sheetViews>
    <sheetView tabSelected="1" zoomScale="90" zoomScaleNormal="90" zoomScalePageLayoutView="0" workbookViewId="0" topLeftCell="A1">
      <selection activeCell="D21" sqref="D21"/>
    </sheetView>
  </sheetViews>
  <sheetFormatPr defaultColWidth="9.140625" defaultRowHeight="12.75"/>
  <cols>
    <col min="1" max="1" width="2.57421875" style="0" customWidth="1"/>
    <col min="2" max="2" width="13.8515625" style="0" customWidth="1"/>
    <col min="3" max="3" width="12.57421875" style="0" customWidth="1"/>
    <col min="4" max="5" width="13.28125" style="0" customWidth="1"/>
    <col min="6" max="6" width="12.57421875" style="0" customWidth="1"/>
    <col min="7" max="7" width="12.140625" style="0" customWidth="1"/>
    <col min="8" max="8" width="11.8515625" style="0" customWidth="1"/>
    <col min="9" max="9" width="11.00390625" style="0" bestFit="1" customWidth="1"/>
    <col min="10" max="10" width="12.00390625" style="0" customWidth="1"/>
  </cols>
  <sheetData>
    <row r="1" ht="13.5" thickBot="1"/>
    <row r="2" spans="3:6" ht="16.5" customHeight="1" thickBot="1" thickTop="1">
      <c r="C2" s="751" t="s">
        <v>867</v>
      </c>
      <c r="D2" s="752"/>
      <c r="E2" s="752"/>
      <c r="F2" s="753"/>
    </row>
    <row r="3" spans="2:9" ht="13.5" thickTop="1"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530" t="s">
        <v>1146</v>
      </c>
      <c r="C4" s="665">
        <f>Cadastro!$D$3</f>
        <v>100</v>
      </c>
      <c r="D4" s="666"/>
      <c r="E4" s="1"/>
      <c r="F4" s="1"/>
      <c r="G4" s="1"/>
      <c r="H4" s="1"/>
      <c r="I4" s="1"/>
    </row>
    <row r="5" spans="1:9" ht="12.75">
      <c r="A5" s="1"/>
      <c r="B5" s="530" t="s">
        <v>23</v>
      </c>
      <c r="C5" s="667" t="str">
        <f>Cadastro!$D$6</f>
        <v>Empresa Modelo S/A</v>
      </c>
      <c r="D5" s="666"/>
      <c r="E5" s="1"/>
      <c r="F5" s="1"/>
      <c r="G5" s="1"/>
      <c r="H5" s="1"/>
      <c r="I5" s="1"/>
    </row>
    <row r="6" spans="1:9" ht="12.75">
      <c r="A6" s="1"/>
      <c r="B6" s="530" t="s">
        <v>22</v>
      </c>
      <c r="C6" s="750">
        <v>37690</v>
      </c>
      <c r="D6" s="750"/>
      <c r="E6" s="514"/>
      <c r="F6" s="1"/>
      <c r="G6" s="1"/>
      <c r="H6" s="1"/>
      <c r="I6" s="1"/>
    </row>
    <row r="7" spans="1:9" ht="12.75">
      <c r="A7" s="1"/>
      <c r="B7" s="530" t="s">
        <v>1155</v>
      </c>
      <c r="C7" s="608">
        <v>0.1</v>
      </c>
      <c r="D7" s="514"/>
      <c r="E7" s="514"/>
      <c r="F7" s="1"/>
      <c r="G7" s="1"/>
      <c r="H7" s="1"/>
      <c r="I7" s="1"/>
    </row>
    <row r="8" spans="1:9" ht="12.75">
      <c r="A8" s="1"/>
      <c r="B8" s="530" t="s">
        <v>1156</v>
      </c>
      <c r="C8" s="608">
        <v>0.01</v>
      </c>
      <c r="D8" s="514"/>
      <c r="E8" s="514"/>
      <c r="F8" s="1"/>
      <c r="G8" s="1"/>
      <c r="H8" s="1"/>
      <c r="I8" s="1"/>
    </row>
    <row r="9" spans="2:9" ht="13.5" thickBot="1">
      <c r="B9" s="530" t="s">
        <v>513</v>
      </c>
      <c r="C9" s="664">
        <f ca="1">TODAY()</f>
        <v>41618</v>
      </c>
      <c r="D9" s="1"/>
      <c r="E9" s="1"/>
      <c r="F9" s="1"/>
      <c r="G9" s="1"/>
      <c r="H9" s="1"/>
      <c r="I9" s="1"/>
    </row>
    <row r="10" spans="2:10" ht="27.75" customHeight="1" thickBot="1" thickTop="1">
      <c r="B10" s="533" t="s">
        <v>1006</v>
      </c>
      <c r="C10" s="533" t="s">
        <v>1119</v>
      </c>
      <c r="D10" s="533" t="s">
        <v>1124</v>
      </c>
      <c r="E10" s="533" t="s">
        <v>1070</v>
      </c>
      <c r="F10" s="535" t="s">
        <v>1157</v>
      </c>
      <c r="G10" s="533" t="s">
        <v>1158</v>
      </c>
      <c r="H10" s="533" t="s">
        <v>1007</v>
      </c>
      <c r="I10" s="533" t="s">
        <v>1008</v>
      </c>
      <c r="J10" s="534" t="s">
        <v>1009</v>
      </c>
    </row>
    <row r="11" spans="2:10" s="2" customFormat="1" ht="13.5" thickTop="1">
      <c r="B11" s="531">
        <v>1</v>
      </c>
      <c r="C11" s="669">
        <f>C6+30</f>
        <v>37720</v>
      </c>
      <c r="D11" s="385">
        <f>C6+30</f>
        <v>37720</v>
      </c>
      <c r="E11" s="532">
        <v>50</v>
      </c>
      <c r="F11" s="88">
        <v>4</v>
      </c>
      <c r="G11" s="668">
        <f aca="true" t="shared" si="0" ref="G11:G16">IF(F11&gt;0,(E11*(1+C$7)+(E11*C$8*F11)),E11)</f>
        <v>57</v>
      </c>
      <c r="H11" s="307" t="s">
        <v>1010</v>
      </c>
      <c r="I11" s="385">
        <v>36964</v>
      </c>
      <c r="J11" s="307" t="s">
        <v>1109</v>
      </c>
    </row>
    <row r="12" spans="2:10" s="2" customFormat="1" ht="12.75">
      <c r="B12" s="531">
        <v>2</v>
      </c>
      <c r="C12" s="669">
        <f aca="true" t="shared" si="1" ref="C12:D16">C11+30</f>
        <v>37750</v>
      </c>
      <c r="D12" s="385">
        <f t="shared" si="1"/>
        <v>37750</v>
      </c>
      <c r="E12" s="532">
        <v>50</v>
      </c>
      <c r="F12" s="88">
        <v>3</v>
      </c>
      <c r="G12" s="668">
        <f t="shared" si="0"/>
        <v>56.5</v>
      </c>
      <c r="H12" s="307" t="s">
        <v>1011</v>
      </c>
      <c r="I12" s="385">
        <v>36993</v>
      </c>
      <c r="J12" s="307" t="s">
        <v>1110</v>
      </c>
    </row>
    <row r="13" spans="2:10" s="2" customFormat="1" ht="12.75">
      <c r="B13" s="531">
        <v>3</v>
      </c>
      <c r="C13" s="669">
        <f t="shared" si="1"/>
        <v>37780</v>
      </c>
      <c r="D13" s="385">
        <f t="shared" si="1"/>
        <v>37780</v>
      </c>
      <c r="E13" s="532">
        <v>50</v>
      </c>
      <c r="F13" s="88">
        <v>2</v>
      </c>
      <c r="G13" s="668">
        <f t="shared" si="0"/>
        <v>56</v>
      </c>
      <c r="H13" s="307" t="s">
        <v>1011</v>
      </c>
      <c r="I13" s="385">
        <v>37023</v>
      </c>
      <c r="J13" s="307" t="s">
        <v>699</v>
      </c>
    </row>
    <row r="14" spans="2:10" s="2" customFormat="1" ht="12.75">
      <c r="B14" s="531">
        <v>4</v>
      </c>
      <c r="C14" s="669">
        <f t="shared" si="1"/>
        <v>37810</v>
      </c>
      <c r="D14" s="385">
        <f t="shared" si="1"/>
        <v>37810</v>
      </c>
      <c r="E14" s="532">
        <v>50</v>
      </c>
      <c r="F14" s="88">
        <v>1</v>
      </c>
      <c r="G14" s="668">
        <f t="shared" si="0"/>
        <v>55.5</v>
      </c>
      <c r="H14" s="307" t="s">
        <v>1011</v>
      </c>
      <c r="I14" s="307"/>
      <c r="J14" s="307" t="s">
        <v>1159</v>
      </c>
    </row>
    <row r="15" spans="2:10" s="2" customFormat="1" ht="12.75">
      <c r="B15" s="531">
        <v>5</v>
      </c>
      <c r="C15" s="669">
        <f t="shared" si="1"/>
        <v>37840</v>
      </c>
      <c r="D15" s="385">
        <f t="shared" si="1"/>
        <v>37840</v>
      </c>
      <c r="E15" s="532">
        <v>50</v>
      </c>
      <c r="F15" s="88">
        <v>0</v>
      </c>
      <c r="G15" s="668">
        <f t="shared" si="0"/>
        <v>50</v>
      </c>
      <c r="H15" s="307" t="s">
        <v>1011</v>
      </c>
      <c r="I15" s="307"/>
      <c r="J15" s="88" t="s">
        <v>1160</v>
      </c>
    </row>
    <row r="16" spans="2:10" s="2" customFormat="1" ht="12.75">
      <c r="B16" s="531">
        <v>6</v>
      </c>
      <c r="C16" s="669">
        <f t="shared" si="1"/>
        <v>37870</v>
      </c>
      <c r="D16" s="385">
        <f t="shared" si="1"/>
        <v>37870</v>
      </c>
      <c r="E16" s="532">
        <v>50</v>
      </c>
      <c r="F16" s="88">
        <v>0</v>
      </c>
      <c r="G16" s="668">
        <f t="shared" si="0"/>
        <v>50</v>
      </c>
      <c r="H16" s="307"/>
      <c r="I16" s="307"/>
      <c r="J16" s="88"/>
    </row>
    <row r="17" spans="2:9" s="2" customFormat="1" ht="12.75">
      <c r="B17" s="38"/>
      <c r="C17" s="38"/>
      <c r="D17" s="38"/>
      <c r="E17" s="38"/>
      <c r="F17" s="38"/>
      <c r="G17" s="307"/>
      <c r="H17" s="307"/>
      <c r="I17" s="38"/>
    </row>
    <row r="18" spans="7:8" s="2" customFormat="1" ht="12.75">
      <c r="G18" s="88"/>
      <c r="H18" s="88"/>
    </row>
  </sheetData>
  <sheetProtection/>
  <mergeCells count="2">
    <mergeCell ref="C6:D6"/>
    <mergeCell ref="C2:F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K60"/>
  <sheetViews>
    <sheetView zoomScale="90" zoomScaleNormal="90" zoomScalePageLayoutView="0" workbookViewId="0" topLeftCell="A3">
      <selection activeCell="C22" sqref="C22:I22"/>
    </sheetView>
  </sheetViews>
  <sheetFormatPr defaultColWidth="9.140625" defaultRowHeight="12.75"/>
  <cols>
    <col min="1" max="1" width="2.8515625" style="16" customWidth="1"/>
    <col min="2" max="2" width="15.140625" style="16" customWidth="1"/>
    <col min="3" max="3" width="14.00390625" style="16" customWidth="1"/>
    <col min="4" max="5" width="9.140625" style="16" customWidth="1"/>
    <col min="6" max="6" width="9.8515625" style="16" customWidth="1"/>
    <col min="7" max="7" width="13.421875" style="16" customWidth="1"/>
    <col min="8" max="8" width="4.421875" style="16" customWidth="1"/>
    <col min="9" max="9" width="17.57421875" style="16" customWidth="1"/>
    <col min="10" max="10" width="11.7109375" style="16" customWidth="1"/>
    <col min="11" max="11" width="10.421875" style="16" customWidth="1"/>
    <col min="12" max="16384" width="9.140625" style="16" customWidth="1"/>
  </cols>
  <sheetData>
    <row r="1" spans="1:11" ht="14.25">
      <c r="A1" s="336"/>
      <c r="B1" s="337"/>
      <c r="C1" s="337"/>
      <c r="D1" s="337"/>
      <c r="E1" s="337"/>
      <c r="F1" s="337"/>
      <c r="G1" s="337"/>
      <c r="H1" s="337"/>
      <c r="I1" s="337"/>
      <c r="J1" s="337"/>
      <c r="K1" s="338"/>
    </row>
    <row r="2" spans="1:11" ht="15">
      <c r="A2" s="339"/>
      <c r="B2" s="764" t="str">
        <f>Contador!$C$5</f>
        <v>Cadastre seu escritório</v>
      </c>
      <c r="C2" s="764"/>
      <c r="D2" s="764"/>
      <c r="E2" s="764"/>
      <c r="F2" s="764"/>
      <c r="G2" s="755"/>
      <c r="H2" s="755"/>
      <c r="I2" s="755"/>
      <c r="J2" s="755"/>
      <c r="K2" s="756"/>
    </row>
    <row r="3" spans="1:11" ht="15">
      <c r="A3" s="339"/>
      <c r="B3" s="764" t="str">
        <f>Contador!$C$15</f>
        <v>Seu numero de registro no Conselho</v>
      </c>
      <c r="C3" s="764"/>
      <c r="D3" s="767" t="str">
        <f>Contador!$C$16</f>
        <v>Seu numero de CPF</v>
      </c>
      <c r="E3" s="767"/>
      <c r="F3" s="767"/>
      <c r="G3" s="755"/>
      <c r="H3" s="755"/>
      <c r="I3" s="755"/>
      <c r="J3" s="755"/>
      <c r="K3" s="756"/>
    </row>
    <row r="4" spans="1:11" ht="15">
      <c r="A4" s="339"/>
      <c r="B4" s="764" t="str">
        <f>Contador!$C$7</f>
        <v>Rua do escorrega la vai dois</v>
      </c>
      <c r="C4" s="764"/>
      <c r="D4" s="266">
        <f>Contador!$C$8</f>
        <v>120</v>
      </c>
      <c r="E4" s="764" t="str">
        <f>Contador!$C$9</f>
        <v>Onde nos escondemos</v>
      </c>
      <c r="F4" s="764"/>
      <c r="G4" s="755"/>
      <c r="H4" s="755"/>
      <c r="I4" s="755"/>
      <c r="J4" s="755"/>
      <c r="K4" s="756"/>
    </row>
    <row r="5" spans="1:11" ht="15">
      <c r="A5" s="339"/>
      <c r="B5" s="266">
        <f>Contador!$C$10</f>
        <v>6364020</v>
      </c>
      <c r="C5" s="764" t="str">
        <f>Contador!$C$11</f>
        <v>O seu</v>
      </c>
      <c r="D5" s="764"/>
      <c r="E5" s="266" t="str">
        <f>Contador!$C$12</f>
        <v>SP</v>
      </c>
      <c r="F5" s="266"/>
      <c r="G5" s="755"/>
      <c r="H5" s="755"/>
      <c r="I5" s="755"/>
      <c r="J5" s="755"/>
      <c r="K5" s="756"/>
    </row>
    <row r="6" spans="1:11" ht="15">
      <c r="A6" s="339"/>
      <c r="B6" s="764" t="s">
        <v>1164</v>
      </c>
      <c r="C6" s="764"/>
      <c r="D6" s="764" t="str">
        <f>Contador!$C$13</f>
        <v>1234-4568</v>
      </c>
      <c r="E6" s="764"/>
      <c r="F6" s="266"/>
      <c r="G6" s="755"/>
      <c r="H6" s="755"/>
      <c r="I6" s="755"/>
      <c r="J6" s="755"/>
      <c r="K6" s="756"/>
    </row>
    <row r="7" spans="1:11" ht="15">
      <c r="A7" s="339"/>
      <c r="B7" s="268" t="s">
        <v>1132</v>
      </c>
      <c r="C7" s="767" t="str">
        <f>Contador!$C$17</f>
        <v>www.valdecicontabilidade.ezdir.net</v>
      </c>
      <c r="D7" s="767"/>
      <c r="E7" s="767"/>
      <c r="F7" s="767"/>
      <c r="G7" s="755"/>
      <c r="H7" s="755"/>
      <c r="I7" s="755"/>
      <c r="J7" s="755"/>
      <c r="K7" s="756"/>
    </row>
    <row r="8" spans="1:11" ht="15.75" thickBot="1">
      <c r="A8" s="339"/>
      <c r="B8" s="268" t="s">
        <v>1133</v>
      </c>
      <c r="C8" s="767" t="str">
        <f>Contador!$C$18</f>
        <v>valdecicontabilidade@ig.com.br</v>
      </c>
      <c r="D8" s="767"/>
      <c r="E8" s="767"/>
      <c r="F8" s="767"/>
      <c r="G8" s="755"/>
      <c r="H8" s="755"/>
      <c r="I8" s="755"/>
      <c r="J8" s="755"/>
      <c r="K8" s="756"/>
    </row>
    <row r="9" spans="1:11" ht="15.75" thickBot="1">
      <c r="A9" s="339"/>
      <c r="B9" s="266"/>
      <c r="C9" s="764"/>
      <c r="D9" s="764"/>
      <c r="E9" s="764"/>
      <c r="F9" s="764"/>
      <c r="G9" s="267"/>
      <c r="H9" s="768" t="s">
        <v>1135</v>
      </c>
      <c r="I9" s="769"/>
      <c r="J9" s="335">
        <v>1</v>
      </c>
      <c r="K9" s="333"/>
    </row>
    <row r="10" spans="1:11" ht="14.25">
      <c r="A10" s="339"/>
      <c r="B10" s="267"/>
      <c r="C10" s="267"/>
      <c r="D10" s="267"/>
      <c r="E10" s="267"/>
      <c r="F10" s="267"/>
      <c r="G10" s="267"/>
      <c r="H10" s="267"/>
      <c r="I10" s="267"/>
      <c r="J10" s="267"/>
      <c r="K10" s="333"/>
    </row>
    <row r="11" spans="1:11" ht="14.25">
      <c r="A11" s="339"/>
      <c r="B11" s="774" t="s">
        <v>344</v>
      </c>
      <c r="C11" s="774"/>
      <c r="D11" s="774"/>
      <c r="E11" s="774"/>
      <c r="F11" s="774"/>
      <c r="G11" s="774"/>
      <c r="H11" s="774"/>
      <c r="I11" s="774"/>
      <c r="J11" s="774"/>
      <c r="K11" s="775"/>
    </row>
    <row r="12" spans="1:11" ht="14.25">
      <c r="A12" s="339"/>
      <c r="B12" s="774"/>
      <c r="C12" s="774"/>
      <c r="D12" s="774"/>
      <c r="E12" s="774"/>
      <c r="F12" s="774"/>
      <c r="G12" s="774"/>
      <c r="H12" s="774"/>
      <c r="I12" s="774"/>
      <c r="J12" s="774"/>
      <c r="K12" s="775"/>
    </row>
    <row r="13" spans="1:11" ht="14.25">
      <c r="A13" s="339"/>
      <c r="B13" s="267"/>
      <c r="C13" s="267"/>
      <c r="D13" s="267"/>
      <c r="E13" s="267"/>
      <c r="F13" s="267"/>
      <c r="G13" s="267"/>
      <c r="H13" s="267"/>
      <c r="I13" s="267"/>
      <c r="J13" s="267"/>
      <c r="K13" s="333"/>
    </row>
    <row r="14" spans="1:11" ht="15">
      <c r="A14" s="339"/>
      <c r="B14" s="116" t="s">
        <v>445</v>
      </c>
      <c r="C14" s="759" t="str">
        <f>Cadastro!$D$6</f>
        <v>Empresa Modelo S/A</v>
      </c>
      <c r="D14" s="759"/>
      <c r="E14" s="759"/>
      <c r="F14" s="759"/>
      <c r="G14" s="759"/>
      <c r="H14" s="759"/>
      <c r="I14" s="116" t="s">
        <v>1105</v>
      </c>
      <c r="J14" s="765">
        <v>37478</v>
      </c>
      <c r="K14" s="766"/>
    </row>
    <row r="15" spans="1:11" ht="15">
      <c r="A15" s="339"/>
      <c r="B15" s="116" t="s">
        <v>1101</v>
      </c>
      <c r="C15" s="759" t="str">
        <f>Cadastro!$D$7</f>
        <v>Rua do escorrega la vai um</v>
      </c>
      <c r="D15" s="759"/>
      <c r="E15" s="759"/>
      <c r="F15" s="269">
        <f>Cadastro!$D$8</f>
        <v>120</v>
      </c>
      <c r="G15" s="759" t="str">
        <f>Cadastro!$D$9</f>
        <v>Onde nos escondemos</v>
      </c>
      <c r="H15" s="759"/>
      <c r="I15" s="116" t="s">
        <v>1104</v>
      </c>
      <c r="J15" s="776" t="s">
        <v>576</v>
      </c>
      <c r="K15" s="777"/>
    </row>
    <row r="16" spans="1:11" ht="15">
      <c r="A16" s="339"/>
      <c r="B16" s="116" t="s">
        <v>1102</v>
      </c>
      <c r="C16" s="759" t="str">
        <f>Cadastro!$D$11</f>
        <v>O seu</v>
      </c>
      <c r="D16" s="759"/>
      <c r="E16" s="759"/>
      <c r="F16" s="270" t="s">
        <v>59</v>
      </c>
      <c r="G16" s="265" t="str">
        <f>Cadastro!$D$12</f>
        <v>SP</v>
      </c>
      <c r="H16" s="265"/>
      <c r="I16" s="116" t="s">
        <v>1106</v>
      </c>
      <c r="J16" s="760">
        <f>Cadastro!$D$3</f>
        <v>100</v>
      </c>
      <c r="K16" s="761"/>
    </row>
    <row r="17" spans="1:11" ht="15">
      <c r="A17" s="339"/>
      <c r="B17" s="116" t="s">
        <v>1103</v>
      </c>
      <c r="C17" s="759" t="str">
        <f>Cadastro!$D$12</f>
        <v>SP</v>
      </c>
      <c r="D17" s="759"/>
      <c r="E17" s="759"/>
      <c r="F17" s="759"/>
      <c r="G17" s="759"/>
      <c r="H17" s="759"/>
      <c r="I17" s="116" t="s">
        <v>1107</v>
      </c>
      <c r="J17" s="772">
        <f>Cadastro!$D$22</f>
        <v>12345000132</v>
      </c>
      <c r="K17" s="773"/>
    </row>
    <row r="18" spans="1:11" ht="14.25">
      <c r="A18" s="339"/>
      <c r="B18" s="267"/>
      <c r="C18" s="267"/>
      <c r="D18" s="267"/>
      <c r="E18" s="267"/>
      <c r="F18" s="267"/>
      <c r="G18" s="267"/>
      <c r="H18" s="267"/>
      <c r="I18" s="267"/>
      <c r="J18" s="267"/>
      <c r="K18" s="333"/>
    </row>
    <row r="19" spans="1:11" ht="15">
      <c r="A19" s="339"/>
      <c r="B19" s="144" t="s">
        <v>1136</v>
      </c>
      <c r="C19" s="757" t="s">
        <v>345</v>
      </c>
      <c r="D19" s="757"/>
      <c r="E19" s="757"/>
      <c r="F19" s="757"/>
      <c r="G19" s="757"/>
      <c r="H19" s="757"/>
      <c r="I19" s="757"/>
      <c r="J19" s="757" t="s">
        <v>1070</v>
      </c>
      <c r="K19" s="758"/>
    </row>
    <row r="20" spans="1:11" ht="9" customHeight="1">
      <c r="A20" s="339"/>
      <c r="B20" s="271"/>
      <c r="C20" s="754"/>
      <c r="D20" s="754"/>
      <c r="E20" s="754"/>
      <c r="F20" s="754"/>
      <c r="G20" s="754"/>
      <c r="H20" s="754"/>
      <c r="I20" s="754"/>
      <c r="J20" s="762"/>
      <c r="K20" s="763"/>
    </row>
    <row r="21" spans="1:11" ht="14.25">
      <c r="A21" s="339"/>
      <c r="B21" s="271">
        <v>1</v>
      </c>
      <c r="C21" s="754" t="s">
        <v>1162</v>
      </c>
      <c r="D21" s="754"/>
      <c r="E21" s="754"/>
      <c r="F21" s="754"/>
      <c r="G21" s="754"/>
      <c r="H21" s="754"/>
      <c r="I21" s="754"/>
      <c r="J21" s="762">
        <v>150</v>
      </c>
      <c r="K21" s="763"/>
    </row>
    <row r="22" spans="1:11" ht="14.25">
      <c r="A22" s="339"/>
      <c r="B22" s="265"/>
      <c r="C22" s="754"/>
      <c r="D22" s="754"/>
      <c r="E22" s="754"/>
      <c r="F22" s="754"/>
      <c r="G22" s="754"/>
      <c r="H22" s="754"/>
      <c r="I22" s="754"/>
      <c r="J22" s="762"/>
      <c r="K22" s="763"/>
    </row>
    <row r="23" spans="1:11" ht="14.25">
      <c r="A23" s="339"/>
      <c r="B23" s="265"/>
      <c r="C23" s="754"/>
      <c r="D23" s="754"/>
      <c r="E23" s="754"/>
      <c r="F23" s="754"/>
      <c r="G23" s="754"/>
      <c r="H23" s="754"/>
      <c r="I23" s="754"/>
      <c r="J23" s="762"/>
      <c r="K23" s="763"/>
    </row>
    <row r="24" spans="1:11" ht="14.25">
      <c r="A24" s="339"/>
      <c r="B24" s="265"/>
      <c r="C24" s="754"/>
      <c r="D24" s="754"/>
      <c r="E24" s="754"/>
      <c r="F24" s="754"/>
      <c r="G24" s="754"/>
      <c r="H24" s="754"/>
      <c r="I24" s="754"/>
      <c r="J24" s="762"/>
      <c r="K24" s="763"/>
    </row>
    <row r="25" spans="1:11" ht="14.25">
      <c r="A25" s="339"/>
      <c r="B25" s="265"/>
      <c r="C25" s="754"/>
      <c r="D25" s="754"/>
      <c r="E25" s="754"/>
      <c r="F25" s="754"/>
      <c r="G25" s="754"/>
      <c r="H25" s="754"/>
      <c r="I25" s="754"/>
      <c r="J25" s="762"/>
      <c r="K25" s="763"/>
    </row>
    <row r="26" spans="1:11" ht="14.25">
      <c r="A26" s="339"/>
      <c r="B26" s="265"/>
      <c r="C26" s="754"/>
      <c r="D26" s="754"/>
      <c r="E26" s="754"/>
      <c r="F26" s="754"/>
      <c r="G26" s="754"/>
      <c r="H26" s="754"/>
      <c r="I26" s="754"/>
      <c r="J26" s="762"/>
      <c r="K26" s="763"/>
    </row>
    <row r="27" spans="1:11" ht="14.25">
      <c r="A27" s="339"/>
      <c r="B27" s="265"/>
      <c r="C27" s="754"/>
      <c r="D27" s="754"/>
      <c r="E27" s="754"/>
      <c r="F27" s="754"/>
      <c r="G27" s="754"/>
      <c r="H27" s="754"/>
      <c r="I27" s="754"/>
      <c r="J27" s="762"/>
      <c r="K27" s="763"/>
    </row>
    <row r="28" spans="1:11" ht="14.25">
      <c r="A28" s="339"/>
      <c r="B28" s="265"/>
      <c r="C28" s="754"/>
      <c r="D28" s="754"/>
      <c r="E28" s="754"/>
      <c r="F28" s="754"/>
      <c r="G28" s="754"/>
      <c r="H28" s="754"/>
      <c r="I28" s="754"/>
      <c r="J28" s="762"/>
      <c r="K28" s="763"/>
    </row>
    <row r="29" spans="1:11" ht="14.25">
      <c r="A29" s="339"/>
      <c r="B29" s="265"/>
      <c r="C29" s="754"/>
      <c r="D29" s="754"/>
      <c r="E29" s="754"/>
      <c r="F29" s="754"/>
      <c r="G29" s="754"/>
      <c r="H29" s="754"/>
      <c r="I29" s="754"/>
      <c r="J29" s="762"/>
      <c r="K29" s="763"/>
    </row>
    <row r="30" spans="1:11" ht="14.25">
      <c r="A30" s="339"/>
      <c r="B30" s="267"/>
      <c r="C30" s="755"/>
      <c r="D30" s="755"/>
      <c r="E30" s="755"/>
      <c r="F30" s="755"/>
      <c r="G30" s="755"/>
      <c r="H30" s="755"/>
      <c r="I30" s="755"/>
      <c r="J30" s="770">
        <f>SUM(J20:J29)</f>
        <v>150</v>
      </c>
      <c r="K30" s="771"/>
    </row>
    <row r="31" spans="1:11" ht="14.25">
      <c r="A31" s="339"/>
      <c r="B31" s="267"/>
      <c r="C31" s="755"/>
      <c r="D31" s="755"/>
      <c r="E31" s="755"/>
      <c r="F31" s="755"/>
      <c r="G31" s="755"/>
      <c r="H31" s="755"/>
      <c r="I31" s="755"/>
      <c r="J31" s="267"/>
      <c r="K31" s="333"/>
    </row>
    <row r="32" spans="1:11" ht="15">
      <c r="A32" s="339"/>
      <c r="B32" s="757" t="s">
        <v>1108</v>
      </c>
      <c r="C32" s="757"/>
      <c r="D32" s="757"/>
      <c r="E32" s="757"/>
      <c r="F32" s="267"/>
      <c r="G32" s="757" t="s">
        <v>1111</v>
      </c>
      <c r="H32" s="757"/>
      <c r="I32" s="757"/>
      <c r="J32" s="757"/>
      <c r="K32" s="758"/>
    </row>
    <row r="33" spans="1:11" ht="15">
      <c r="A33" s="339"/>
      <c r="B33" s="272"/>
      <c r="C33" s="272"/>
      <c r="D33" s="272"/>
      <c r="E33" s="272"/>
      <c r="F33" s="267"/>
      <c r="G33" s="757"/>
      <c r="H33" s="757"/>
      <c r="I33" s="757"/>
      <c r="J33" s="757"/>
      <c r="K33" s="758"/>
    </row>
    <row r="34" spans="1:11" ht="14.25">
      <c r="A34" s="339"/>
      <c r="B34" s="272"/>
      <c r="C34" s="265" t="s">
        <v>446</v>
      </c>
      <c r="D34" s="265"/>
      <c r="E34" s="265"/>
      <c r="F34" s="267"/>
      <c r="G34" s="755"/>
      <c r="H34" s="755"/>
      <c r="I34" s="755"/>
      <c r="J34" s="755"/>
      <c r="K34" s="756"/>
    </row>
    <row r="35" spans="1:11" ht="14.25">
      <c r="A35" s="339"/>
      <c r="B35" s="272"/>
      <c r="C35" s="265" t="s">
        <v>447</v>
      </c>
      <c r="D35" s="265"/>
      <c r="E35" s="265"/>
      <c r="F35" s="267"/>
      <c r="G35" s="755"/>
      <c r="H35" s="755"/>
      <c r="I35" s="755"/>
      <c r="J35" s="755"/>
      <c r="K35" s="756"/>
    </row>
    <row r="36" spans="1:11" ht="14.25">
      <c r="A36" s="339"/>
      <c r="B36" s="272"/>
      <c r="C36" s="754" t="s">
        <v>448</v>
      </c>
      <c r="D36" s="754"/>
      <c r="E36" s="754"/>
      <c r="F36" s="267"/>
      <c r="G36" s="755"/>
      <c r="H36" s="755"/>
      <c r="I36" s="755"/>
      <c r="J36" s="755"/>
      <c r="K36" s="756"/>
    </row>
    <row r="37" spans="1:11" ht="14.25">
      <c r="A37" s="339"/>
      <c r="B37" s="272"/>
      <c r="C37" s="754" t="s">
        <v>1163</v>
      </c>
      <c r="D37" s="754"/>
      <c r="E37" s="754"/>
      <c r="F37" s="267"/>
      <c r="G37" s="755"/>
      <c r="H37" s="755"/>
      <c r="I37" s="755"/>
      <c r="J37" s="755"/>
      <c r="K37" s="756"/>
    </row>
    <row r="38" spans="1:11" ht="14.25">
      <c r="A38" s="339"/>
      <c r="B38" s="272"/>
      <c r="C38" s="272"/>
      <c r="D38" s="272"/>
      <c r="E38" s="272"/>
      <c r="F38" s="267"/>
      <c r="G38" s="755"/>
      <c r="H38" s="755"/>
      <c r="I38" s="755"/>
      <c r="J38" s="755"/>
      <c r="K38" s="756"/>
    </row>
    <row r="39" spans="1:11" ht="14.25">
      <c r="A39" s="339"/>
      <c r="B39" s="267"/>
      <c r="C39" s="267"/>
      <c r="D39" s="267"/>
      <c r="E39" s="267"/>
      <c r="F39" s="267"/>
      <c r="G39" s="267"/>
      <c r="H39" s="267"/>
      <c r="I39" s="267"/>
      <c r="J39" s="267"/>
      <c r="K39" s="333"/>
    </row>
    <row r="40" spans="1:11" ht="15">
      <c r="A40" s="339"/>
      <c r="B40" s="757" t="s">
        <v>346</v>
      </c>
      <c r="C40" s="757"/>
      <c r="D40" s="757"/>
      <c r="E40" s="757"/>
      <c r="F40" s="757"/>
      <c r="G40" s="757" t="s">
        <v>1113</v>
      </c>
      <c r="H40" s="757"/>
      <c r="I40" s="757"/>
      <c r="J40" s="757"/>
      <c r="K40" s="758"/>
    </row>
    <row r="41" spans="1:11" ht="15">
      <c r="A41" s="339"/>
      <c r="B41" s="116" t="s">
        <v>1137</v>
      </c>
      <c r="C41" s="754"/>
      <c r="D41" s="754"/>
      <c r="E41" s="754"/>
      <c r="F41" s="267"/>
      <c r="G41" s="755"/>
      <c r="H41" s="755"/>
      <c r="I41" s="755"/>
      <c r="J41" s="755"/>
      <c r="K41" s="756"/>
    </row>
    <row r="42" spans="1:11" ht="15">
      <c r="A42" s="339"/>
      <c r="B42" s="116" t="s">
        <v>1138</v>
      </c>
      <c r="C42" s="754"/>
      <c r="D42" s="754"/>
      <c r="E42" s="754"/>
      <c r="F42" s="267"/>
      <c r="G42" s="755"/>
      <c r="H42" s="755"/>
      <c r="I42" s="755"/>
      <c r="J42" s="755"/>
      <c r="K42" s="756"/>
    </row>
    <row r="43" spans="1:11" ht="15">
      <c r="A43" s="339"/>
      <c r="B43" s="116" t="s">
        <v>1139</v>
      </c>
      <c r="C43" s="754"/>
      <c r="D43" s="754"/>
      <c r="E43" s="754"/>
      <c r="F43" s="267"/>
      <c r="G43" s="755"/>
      <c r="H43" s="755"/>
      <c r="I43" s="755"/>
      <c r="J43" s="755"/>
      <c r="K43" s="756"/>
    </row>
    <row r="44" spans="1:11" ht="15">
      <c r="A44" s="339"/>
      <c r="B44" s="116" t="s">
        <v>1140</v>
      </c>
      <c r="C44" s="754"/>
      <c r="D44" s="754"/>
      <c r="E44" s="754"/>
      <c r="F44" s="267"/>
      <c r="G44" s="755"/>
      <c r="H44" s="755"/>
      <c r="I44" s="755"/>
      <c r="J44" s="755"/>
      <c r="K44" s="756"/>
    </row>
    <row r="45" spans="1:11" ht="14.25">
      <c r="A45" s="339"/>
      <c r="B45" s="267"/>
      <c r="C45" s="265"/>
      <c r="D45" s="265"/>
      <c r="E45" s="265"/>
      <c r="F45" s="267"/>
      <c r="G45" s="755"/>
      <c r="H45" s="755"/>
      <c r="I45" s="755"/>
      <c r="J45" s="755"/>
      <c r="K45" s="756"/>
    </row>
    <row r="46" spans="1:11" ht="14.25">
      <c r="A46" s="339"/>
      <c r="B46" s="267"/>
      <c r="C46" s="267"/>
      <c r="D46" s="267"/>
      <c r="E46" s="267"/>
      <c r="F46" s="267"/>
      <c r="G46" s="267"/>
      <c r="H46" s="267"/>
      <c r="I46" s="267"/>
      <c r="J46" s="267"/>
      <c r="K46" s="333"/>
    </row>
    <row r="47" spans="1:11" ht="15">
      <c r="A47" s="339"/>
      <c r="B47" s="757" t="s">
        <v>1141</v>
      </c>
      <c r="C47" s="757"/>
      <c r="D47" s="757"/>
      <c r="E47" s="757"/>
      <c r="F47" s="757"/>
      <c r="G47" s="757"/>
      <c r="H47" s="757"/>
      <c r="I47" s="757"/>
      <c r="J47" s="757"/>
      <c r="K47" s="758"/>
    </row>
    <row r="48" spans="1:11" ht="14.25">
      <c r="A48" s="339"/>
      <c r="B48" s="755"/>
      <c r="C48" s="755"/>
      <c r="D48" s="755"/>
      <c r="E48" s="755"/>
      <c r="F48" s="755"/>
      <c r="G48" s="755"/>
      <c r="H48" s="755"/>
      <c r="I48" s="755"/>
      <c r="J48" s="755"/>
      <c r="K48" s="756"/>
    </row>
    <row r="49" spans="1:11" ht="14.25">
      <c r="A49" s="339"/>
      <c r="B49" s="755"/>
      <c r="C49" s="755"/>
      <c r="D49" s="755"/>
      <c r="E49" s="755"/>
      <c r="F49" s="755"/>
      <c r="G49" s="755"/>
      <c r="H49" s="755"/>
      <c r="I49" s="755"/>
      <c r="J49" s="755"/>
      <c r="K49" s="756"/>
    </row>
    <row r="50" spans="1:11" ht="14.25">
      <c r="A50" s="339"/>
      <c r="B50" s="755"/>
      <c r="C50" s="755"/>
      <c r="D50" s="755"/>
      <c r="E50" s="755"/>
      <c r="F50" s="755"/>
      <c r="G50" s="755"/>
      <c r="H50" s="755"/>
      <c r="I50" s="755"/>
      <c r="J50" s="755"/>
      <c r="K50" s="756"/>
    </row>
    <row r="51" spans="1:11" ht="14.25">
      <c r="A51" s="339"/>
      <c r="B51" s="267"/>
      <c r="C51" s="267"/>
      <c r="D51" s="267"/>
      <c r="E51" s="267"/>
      <c r="F51" s="267"/>
      <c r="G51" s="267"/>
      <c r="H51" s="267"/>
      <c r="I51" s="267"/>
      <c r="J51" s="267"/>
      <c r="K51" s="333"/>
    </row>
    <row r="52" spans="1:11" ht="14.25">
      <c r="A52" s="339"/>
      <c r="B52" s="267"/>
      <c r="C52" s="267"/>
      <c r="D52" s="267"/>
      <c r="E52" s="267"/>
      <c r="F52" s="267"/>
      <c r="G52" s="267"/>
      <c r="H52" s="267"/>
      <c r="I52" s="267"/>
      <c r="J52" s="267"/>
      <c r="K52" s="333"/>
    </row>
    <row r="53" spans="1:11" ht="15">
      <c r="A53" s="339"/>
      <c r="B53" s="757" t="s">
        <v>920</v>
      </c>
      <c r="C53" s="757"/>
      <c r="D53" s="757"/>
      <c r="E53" s="757"/>
      <c r="F53" s="757"/>
      <c r="G53" s="757"/>
      <c r="H53" s="757"/>
      <c r="I53" s="757"/>
      <c r="J53" s="757"/>
      <c r="K53" s="758"/>
    </row>
    <row r="54" spans="1:11" ht="14.25">
      <c r="A54" s="339"/>
      <c r="B54" s="755"/>
      <c r="C54" s="755"/>
      <c r="D54" s="755"/>
      <c r="E54" s="755"/>
      <c r="F54" s="755"/>
      <c r="G54" s="755"/>
      <c r="H54" s="755"/>
      <c r="I54" s="755"/>
      <c r="J54" s="755"/>
      <c r="K54" s="756"/>
    </row>
    <row r="55" spans="1:11" ht="14.25">
      <c r="A55" s="339"/>
      <c r="B55" s="755"/>
      <c r="C55" s="755"/>
      <c r="D55" s="755"/>
      <c r="E55" s="755"/>
      <c r="F55" s="755"/>
      <c r="G55" s="755"/>
      <c r="H55" s="755"/>
      <c r="I55" s="755"/>
      <c r="J55" s="755"/>
      <c r="K55" s="756"/>
    </row>
    <row r="56" spans="1:11" ht="14.25">
      <c r="A56" s="339"/>
      <c r="B56" s="755"/>
      <c r="C56" s="755"/>
      <c r="D56" s="755"/>
      <c r="E56" s="755"/>
      <c r="F56" s="755"/>
      <c r="G56" s="755"/>
      <c r="H56" s="755"/>
      <c r="I56" s="755"/>
      <c r="J56" s="755"/>
      <c r="K56" s="756"/>
    </row>
    <row r="57" spans="1:11" ht="14.25">
      <c r="A57" s="339"/>
      <c r="B57" s="755"/>
      <c r="C57" s="755"/>
      <c r="D57" s="755"/>
      <c r="E57" s="755"/>
      <c r="F57" s="755"/>
      <c r="G57" s="755"/>
      <c r="H57" s="755"/>
      <c r="I57" s="755"/>
      <c r="J57" s="755"/>
      <c r="K57" s="756"/>
    </row>
    <row r="58" spans="1:11" ht="14.25">
      <c r="A58" s="339"/>
      <c r="B58" s="755"/>
      <c r="C58" s="755"/>
      <c r="D58" s="755"/>
      <c r="E58" s="755"/>
      <c r="F58" s="755"/>
      <c r="G58" s="755"/>
      <c r="H58" s="755"/>
      <c r="I58" s="755"/>
      <c r="J58" s="755"/>
      <c r="K58" s="756"/>
    </row>
    <row r="59" spans="1:11" ht="14.25">
      <c r="A59" s="339"/>
      <c r="B59" s="755"/>
      <c r="C59" s="755"/>
      <c r="D59" s="755"/>
      <c r="E59" s="755"/>
      <c r="F59" s="755"/>
      <c r="G59" s="755"/>
      <c r="H59" s="755"/>
      <c r="I59" s="755"/>
      <c r="J59" s="755"/>
      <c r="K59" s="756"/>
    </row>
    <row r="60" spans="1:11" ht="14.25">
      <c r="A60" s="340"/>
      <c r="B60" s="341"/>
      <c r="C60" s="341"/>
      <c r="D60" s="341"/>
      <c r="E60" s="341"/>
      <c r="F60" s="341"/>
      <c r="G60" s="341"/>
      <c r="H60" s="341"/>
      <c r="I60" s="341"/>
      <c r="J60" s="341"/>
      <c r="K60" s="342"/>
    </row>
  </sheetData>
  <sheetProtection/>
  <mergeCells count="80">
    <mergeCell ref="J20:K20"/>
    <mergeCell ref="C15:E15"/>
    <mergeCell ref="G40:K40"/>
    <mergeCell ref="B40:F40"/>
    <mergeCell ref="J23:K23"/>
    <mergeCell ref="C25:I25"/>
    <mergeCell ref="G33:K33"/>
    <mergeCell ref="J27:K27"/>
    <mergeCell ref="J28:K28"/>
    <mergeCell ref="J15:K15"/>
    <mergeCell ref="C5:D5"/>
    <mergeCell ref="D6:E6"/>
    <mergeCell ref="B6:C6"/>
    <mergeCell ref="J22:K22"/>
    <mergeCell ref="J17:K17"/>
    <mergeCell ref="G2:K8"/>
    <mergeCell ref="B11:K12"/>
    <mergeCell ref="C19:I19"/>
    <mergeCell ref="C17:H17"/>
    <mergeCell ref="C14:H14"/>
    <mergeCell ref="C20:I20"/>
    <mergeCell ref="C16:E16"/>
    <mergeCell ref="G32:K32"/>
    <mergeCell ref="C21:I21"/>
    <mergeCell ref="J21:K21"/>
    <mergeCell ref="J29:K29"/>
    <mergeCell ref="C24:I24"/>
    <mergeCell ref="J25:K25"/>
    <mergeCell ref="J26:K26"/>
    <mergeCell ref="J30:K30"/>
    <mergeCell ref="B2:F2"/>
    <mergeCell ref="J14:K14"/>
    <mergeCell ref="B3:C3"/>
    <mergeCell ref="D3:F3"/>
    <mergeCell ref="C7:F7"/>
    <mergeCell ref="C8:F8"/>
    <mergeCell ref="C9:F9"/>
    <mergeCell ref="H9:I9"/>
    <mergeCell ref="B4:C4"/>
    <mergeCell ref="E4:F4"/>
    <mergeCell ref="G42:K42"/>
    <mergeCell ref="C26:I26"/>
    <mergeCell ref="G38:K38"/>
    <mergeCell ref="C27:I27"/>
    <mergeCell ref="C28:I28"/>
    <mergeCell ref="C29:I29"/>
    <mergeCell ref="C41:E41"/>
    <mergeCell ref="C42:E42"/>
    <mergeCell ref="G37:K37"/>
    <mergeCell ref="C37:E37"/>
    <mergeCell ref="G15:H15"/>
    <mergeCell ref="J16:K16"/>
    <mergeCell ref="J19:K19"/>
    <mergeCell ref="B57:K57"/>
    <mergeCell ref="C31:I31"/>
    <mergeCell ref="C23:I23"/>
    <mergeCell ref="C22:I22"/>
    <mergeCell ref="G34:K34"/>
    <mergeCell ref="J24:K24"/>
    <mergeCell ref="G41:K41"/>
    <mergeCell ref="G45:K45"/>
    <mergeCell ref="B59:K59"/>
    <mergeCell ref="B47:K47"/>
    <mergeCell ref="B48:K48"/>
    <mergeCell ref="B50:K50"/>
    <mergeCell ref="B49:K49"/>
    <mergeCell ref="B54:K54"/>
    <mergeCell ref="B55:K55"/>
    <mergeCell ref="B53:K53"/>
    <mergeCell ref="B58:K58"/>
    <mergeCell ref="C44:E44"/>
    <mergeCell ref="C43:E43"/>
    <mergeCell ref="B56:K56"/>
    <mergeCell ref="C30:I30"/>
    <mergeCell ref="G35:K35"/>
    <mergeCell ref="G36:K36"/>
    <mergeCell ref="C36:E36"/>
    <mergeCell ref="B32:E32"/>
    <mergeCell ref="G43:K43"/>
    <mergeCell ref="G44:K4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240" verticalDpi="240" orientation="portrait" scale="83" r:id="rId2"/>
  <headerFooter alignWithMargins="0">
    <oddFooter>&amp;C1ª Via - Cliente / 2ª Via - Contabilidade / 3ª Via - Contabilista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Valdeci Medeiros Contabilidade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PLANO DE CONTAS DE ENTIDADE SEM FINS LUCRATIVOS</dc:title>
  <dc:subject/>
  <dc:creator>ALTEMAR</dc:creator>
  <cp:keywords/>
  <dc:description/>
  <cp:lastModifiedBy>ALTEMAR</cp:lastModifiedBy>
  <cp:lastPrinted>2003-04-22T19:22:56Z</cp:lastPrinted>
  <dcterms:created xsi:type="dcterms:W3CDTF">2000-10-25T10:32:42Z</dcterms:created>
  <dcterms:modified xsi:type="dcterms:W3CDTF">2013-12-10T17:30:55Z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