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863" activeTab="1"/>
  </bookViews>
  <sheets>
    <sheet name="Ajuda" sheetId="1" r:id="rId1"/>
    <sheet name="Balanço Patrimonial" sheetId="2" r:id="rId2"/>
    <sheet name="Resultado do Exercicio" sheetId="3" r:id="rId3"/>
    <sheet name="Quocientes" sheetId="4" r:id="rId4"/>
    <sheet name="Vertical" sheetId="5" r:id="rId5"/>
    <sheet name="Horizontal" sheetId="6" r:id="rId6"/>
    <sheet name="Quocientes Padrão" sheetId="7" r:id="rId7"/>
    <sheet name="Relatório de Analise" sheetId="8" r:id="rId8"/>
  </sheets>
  <definedNames/>
  <calcPr fullCalcOnLoad="1"/>
</workbook>
</file>

<file path=xl/comments4.xml><?xml version="1.0" encoding="utf-8"?>
<comments xmlns="http://schemas.openxmlformats.org/spreadsheetml/2006/main">
  <authors>
    <author>Divani</author>
    <author>Valdeci Pires de Medeiros</author>
  </authors>
  <commentList>
    <comment ref="B4" authorId="0">
      <text>
        <r>
          <rPr>
            <b/>
            <sz val="9"/>
            <color indexed="14"/>
            <rFont val="Tahoma"/>
            <family val="2"/>
          </rPr>
          <t>Revelam o grau de endividamento da empresa em decorrencia dos investimentos</t>
        </r>
      </text>
    </comment>
    <comment ref="B17" authorId="0">
      <text>
        <r>
          <rPr>
            <b/>
            <sz val="9"/>
            <color indexed="14"/>
            <rFont val="Tahoma"/>
            <family val="2"/>
          </rPr>
          <t>Evidenciam o grau de solvencia da empresa ou seja a solidez financeira da empresa que garantem o pagamento dos compromissos assumidos com terceiros.</t>
        </r>
      </text>
    </comment>
    <comment ref="B33" authorId="0">
      <text>
        <r>
          <rPr>
            <b/>
            <sz val="9"/>
            <color indexed="14"/>
            <rFont val="Tahoma"/>
            <family val="2"/>
          </rPr>
          <t>Servem para medir a capacidade econômica da empresa.</t>
        </r>
      </text>
    </comment>
    <comment ref="C4" authorId="0">
      <text>
        <r>
          <rPr>
            <b/>
            <sz val="8"/>
            <color indexed="10"/>
            <rFont val="Tahoma"/>
            <family val="2"/>
          </rPr>
          <t>Proporção entre capitais de terceiros e capitais proprios.</t>
        </r>
      </text>
    </comment>
    <comment ref="C7" authorId="0">
      <text>
        <r>
          <rPr>
            <b/>
            <sz val="8"/>
            <color indexed="10"/>
            <rFont val="Tahoma"/>
            <family val="2"/>
          </rPr>
          <t>Proporção entre as obrigações de curto prazo e as obrigações totais</t>
        </r>
      </text>
    </comment>
    <comment ref="C10" authorId="0">
      <text>
        <r>
          <rPr>
            <b/>
            <sz val="8"/>
            <color indexed="10"/>
            <rFont val="Tahoma"/>
            <family val="2"/>
          </rPr>
          <t>Parcela do patrimônio liquido que foi usada para financiar o Ativo permanente.</t>
        </r>
      </text>
    </comment>
    <comment ref="C13" authorId="0">
      <text>
        <r>
          <rPr>
            <b/>
            <sz val="8"/>
            <color indexed="10"/>
            <rFont val="Tahoma"/>
            <family val="2"/>
          </rPr>
          <t>Proporção existente entre o Ativo permanete e os recursos não correntes.</t>
        </r>
        <r>
          <rPr>
            <sz val="8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8"/>
            <color indexed="10"/>
            <rFont val="Tahoma"/>
            <family val="2"/>
          </rPr>
          <t>Evidencia se os recursos financeiros aplicados no ativo circulante e no ativo realizavel a longo prazo
são suficientes para cobrir as obrigações totais.</t>
        </r>
      </text>
    </comment>
    <comment ref="C22" authorId="0">
      <text>
        <r>
          <rPr>
            <b/>
            <sz val="8"/>
            <color indexed="10"/>
            <rFont val="Tahoma"/>
            <family val="2"/>
          </rPr>
          <t>Revela a capacidade financeira da empresa em saldar seus compromissos a curto prazo.</t>
        </r>
      </text>
    </comment>
    <comment ref="C25" authorId="0">
      <text>
        <r>
          <rPr>
            <b/>
            <sz val="8"/>
            <color indexed="10"/>
            <rFont val="Tahoma"/>
            <family val="2"/>
          </rPr>
          <t>Revela a capacidade financeira da empresa em saldar seus compromissos a curto prazo</t>
        </r>
        <r>
          <rPr>
            <sz val="8"/>
            <color indexed="10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color indexed="10"/>
            <rFont val="Tahoma"/>
            <family val="2"/>
          </rPr>
          <t>Revela a capacidade imediata da  empresa  em saldar seus comporomissos financeiros de curto prazo (representa os valores disponiveis em bancos, em aplicações de liqueidez imediata e dinheiros em caixa.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color indexed="10"/>
            <rFont val="Tahoma"/>
            <family val="2"/>
          </rPr>
          <t>Evidencia a proporção entre o volume das vendas e os investimentos totais efetuados na empresa</t>
        </r>
        <r>
          <rPr>
            <sz val="8"/>
            <rFont val="Tahoma"/>
            <family val="0"/>
          </rPr>
          <t xml:space="preserve">.
</t>
        </r>
      </text>
    </comment>
    <comment ref="C37" authorId="0">
      <text>
        <r>
          <rPr>
            <b/>
            <sz val="8"/>
            <color indexed="10"/>
            <rFont val="Tahoma"/>
            <family val="2"/>
          </rPr>
          <t>Revela a margem de lucratividade obtida pela empresa em função do seu faturamento.</t>
        </r>
        <r>
          <rPr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color indexed="10"/>
            <rFont val="Tahoma"/>
            <family val="2"/>
          </rPr>
          <t>Evidencia o potencial de geração de lucros pór parte da empresa</t>
        </r>
        <r>
          <rPr>
            <sz val="8"/>
            <rFont val="Tahoma"/>
            <family val="0"/>
          </rPr>
          <t>.</t>
        </r>
      </text>
    </comment>
    <comment ref="C43" authorId="0">
      <text>
        <r>
          <rPr>
            <b/>
            <sz val="8"/>
            <color indexed="10"/>
            <rFont val="Tahoma"/>
            <family val="2"/>
          </rPr>
          <t>Revela qual foi a taxa de rentabilidade obtida pelo capital próprio investido na empresa.</t>
        </r>
        <r>
          <rPr>
            <sz val="8"/>
            <rFont val="Tahoma"/>
            <family val="0"/>
          </rPr>
          <t xml:space="preserve">
</t>
        </r>
      </text>
    </comment>
    <comment ref="B47" authorId="1">
      <text>
        <r>
          <rPr>
            <b/>
            <sz val="10"/>
            <color indexed="14"/>
            <rFont val="Tahoma"/>
            <family val="2"/>
          </rPr>
          <t>Evidenciam o tempo necessário para que os elementos do ativo se renovem</t>
        </r>
      </text>
    </comment>
    <comment ref="C47" authorId="1">
      <text>
        <r>
          <rPr>
            <b/>
            <sz val="10"/>
            <color indexed="10"/>
            <rFont val="Tahoma"/>
            <family val="2"/>
          </rPr>
          <t>Evidencia quantas vezes ocorreu renovação dos estoques em função das vendas</t>
        </r>
      </text>
    </comment>
    <comment ref="C52" authorId="1">
      <text>
        <r>
          <rPr>
            <b/>
            <sz val="10"/>
            <color indexed="10"/>
            <rFont val="Tahoma"/>
            <family val="2"/>
          </rPr>
          <t>Evidencia o tempo que a empresa devera esperar em média para receber o valor de suas vendas a prazo.</t>
        </r>
      </text>
    </comment>
    <comment ref="C56" authorId="1">
      <text>
        <r>
          <rPr>
            <b/>
            <sz val="10"/>
            <color indexed="10"/>
            <rFont val="Tahoma"/>
            <family val="2"/>
          </rPr>
          <t>Indica o tempo que a entidade dispõe em média para pagar as suas obrigações provenientes de compras de mercadorias a prazo.</t>
        </r>
      </text>
    </comment>
    <comment ref="C59" authorId="1">
      <text>
        <r>
          <rPr>
            <b/>
            <sz val="10"/>
            <color indexed="10"/>
            <rFont val="Tahoma"/>
            <family val="2"/>
          </rPr>
          <t>Evidencia o prazo que a entidade tem para pagar as suas compras a prazo e o prazo que ela concede aos seus clientes para receber suas vendas a prazo.</t>
        </r>
      </text>
    </comment>
    <comment ref="C62" authorId="1">
      <text>
        <r>
          <rPr>
            <b/>
            <sz val="10"/>
            <color indexed="10"/>
            <rFont val="Tahoma"/>
            <family val="2"/>
          </rPr>
          <t>Evidencia quantas vezes o ativo se renovou pelas vendas</t>
        </r>
      </text>
    </comment>
    <comment ref="B74" authorId="1">
      <text>
        <r>
          <rPr>
            <b/>
            <sz val="10"/>
            <color indexed="14"/>
            <rFont val="Tahoma"/>
            <family val="2"/>
          </rPr>
          <t>Ressaltam a posição do Capital Próprio no conjunto Patrimonial.</t>
        </r>
      </text>
    </comment>
    <comment ref="B83" authorId="1">
      <text>
        <r>
          <rPr>
            <b/>
            <sz val="10"/>
            <color indexed="14"/>
            <rFont val="Tahoma"/>
            <family val="2"/>
          </rPr>
          <t>Também conhecido por Medida de Estabilidade e indica quanto a entidade usou de capitais de terceiros a longo prazo para cada real investido no permanente.</t>
        </r>
      </text>
    </comment>
    <comment ref="C86" authorId="1">
      <text>
        <r>
          <rPr>
            <b/>
            <sz val="9"/>
            <color indexed="10"/>
            <rFont val="Tahoma"/>
            <family val="2"/>
          </rPr>
          <t xml:space="preserve">Mostra o rendimento obtido pelos sócios ou acionistas por meio dos dividendos recebidos, em relação ao capital nominal investido na entidade
</t>
        </r>
      </text>
    </comment>
    <comment ref="C89" authorId="1">
      <text>
        <r>
          <rPr>
            <b/>
            <sz val="10"/>
            <color indexed="10"/>
            <rFont val="Tahoma"/>
            <family val="2"/>
          </rPr>
          <t>Indica quanto a entidade pagou de dividendos para cada real de patrimônio.</t>
        </r>
      </text>
    </comment>
    <comment ref="C92" authorId="1">
      <text>
        <r>
          <rPr>
            <b/>
            <sz val="10"/>
            <color indexed="10"/>
            <rFont val="Tahoma"/>
            <family val="2"/>
          </rPr>
          <t>indica quanto a entidade distribuiu de dividendos.</t>
        </r>
      </text>
    </comment>
    <comment ref="C95" authorId="1">
      <text>
        <r>
          <rPr>
            <b/>
            <sz val="10"/>
            <color indexed="10"/>
            <rFont val="Tahoma"/>
            <family val="2"/>
          </rPr>
          <t>Indica quanto a entidade pagou de dividendos por ação</t>
        </r>
      </text>
    </comment>
    <comment ref="C98" authorId="1">
      <text>
        <r>
          <rPr>
            <b/>
            <sz val="10"/>
            <color indexed="10"/>
            <rFont val="Tahoma"/>
            <family val="2"/>
          </rPr>
          <t>Indica o nº de anos que o investidor devera esperar para recuperar através de lucros recebidos o capital que einvestiu na compra das ações</t>
        </r>
      </text>
    </comment>
    <comment ref="C101" authorId="1">
      <text>
        <r>
          <rPr>
            <b/>
            <sz val="10"/>
            <color indexed="10"/>
            <rFont val="Tahoma"/>
            <family val="2"/>
          </rPr>
          <t>Evidencia o valor patrimonial de cada ação.</t>
        </r>
      </text>
    </comment>
  </commentList>
</comments>
</file>

<file path=xl/comments5.xml><?xml version="1.0" encoding="utf-8"?>
<comments xmlns="http://schemas.openxmlformats.org/spreadsheetml/2006/main">
  <authors>
    <author>Valdeci Pires de Medeiros</author>
  </authors>
  <commentList>
    <comment ref="C3" authorId="0">
      <text>
        <r>
          <rPr>
            <b/>
            <sz val="8"/>
            <rFont val="Tahoma"/>
            <family val="0"/>
          </rPr>
          <t xml:space="preserve">Escolhi a demonstração do resultado do exercicio por alcançar melhor os objetivos a que  se propõe este tipo de analise. </t>
        </r>
      </text>
    </comment>
  </commentList>
</comments>
</file>

<file path=xl/comments6.xml><?xml version="1.0" encoding="utf-8"?>
<comments xmlns="http://schemas.openxmlformats.org/spreadsheetml/2006/main">
  <authors>
    <author>Valdeci Pires de Medeiros</author>
  </authors>
  <commentList>
    <comment ref="A3" authorId="0">
      <text>
        <r>
          <rPr>
            <b/>
            <sz val="8"/>
            <rFont val="Tahoma"/>
            <family val="0"/>
          </rPr>
          <t>Valdeci Pires de Medeiros:</t>
        </r>
        <r>
          <rPr>
            <sz val="8"/>
            <rFont val="Tahoma"/>
            <family val="0"/>
          </rPr>
          <t xml:space="preserve">
preciso de ajuda para estes campos pois não existe divisão por zero!!!
O que fazer????
</t>
        </r>
      </text>
    </comment>
  </commentList>
</comments>
</file>

<file path=xl/sharedStrings.xml><?xml version="1.0" encoding="utf-8"?>
<sst xmlns="http://schemas.openxmlformats.org/spreadsheetml/2006/main" count="307" uniqueCount="225">
  <si>
    <t>BALANÇO PATRIMONIAL PADRONIZADO PARA ANALISE</t>
  </si>
  <si>
    <t>Empresa:</t>
  </si>
  <si>
    <t>CNPJ:</t>
  </si>
  <si>
    <t>DEMONSTRAÇÃO DO RESULTADO DO EXERCICIO PADRONIZADA</t>
  </si>
  <si>
    <t>RELATÓRIO DE ANALISE</t>
  </si>
  <si>
    <t>CONTAS</t>
  </si>
  <si>
    <t>Ativo Circulante</t>
  </si>
  <si>
    <t>Financeiro</t>
  </si>
  <si>
    <t>Disponibilidades</t>
  </si>
  <si>
    <t>Investimentos Temporários a Curto Prazo</t>
  </si>
  <si>
    <t>Operacional</t>
  </si>
  <si>
    <t>Contas a Receber de Clientes</t>
  </si>
  <si>
    <t>Estoques</t>
  </si>
  <si>
    <t>Outros Direitos de Curto Prazo</t>
  </si>
  <si>
    <t>Ativo Realizavel a Longo Prazo</t>
  </si>
  <si>
    <t>Ativo Permanente</t>
  </si>
  <si>
    <t>Investimentos</t>
  </si>
  <si>
    <t>Imobilizado</t>
  </si>
  <si>
    <t>Diferido</t>
  </si>
  <si>
    <t>PASSIVO</t>
  </si>
  <si>
    <t>ATIVO</t>
  </si>
  <si>
    <t>Passivo Circulante</t>
  </si>
  <si>
    <t>Contas a pagar de fornecedores</t>
  </si>
  <si>
    <t>Outras obrigações de curto prazo</t>
  </si>
  <si>
    <t>Emprestimos</t>
  </si>
  <si>
    <t>Duplicatas descontadas</t>
  </si>
  <si>
    <t>Passivo Exigivel a Longo Prazo</t>
  </si>
  <si>
    <t>Patrimônio Liquido</t>
  </si>
  <si>
    <t>Capital</t>
  </si>
  <si>
    <t>Reservas</t>
  </si>
  <si>
    <t>Lucros ou Prejuizos Acumulados</t>
  </si>
  <si>
    <t>NOTAS IMPORTANTES</t>
  </si>
  <si>
    <t>Duplicatas Descontadas que deve ser reclassificada no Passivo Circulante</t>
  </si>
  <si>
    <t xml:space="preserve">As contas do Ativo Circulante e do Passivo Circulante foram reclassificadas em </t>
  </si>
  <si>
    <t>operacional e Financeiro.</t>
  </si>
  <si>
    <t>Exercicio 01</t>
  </si>
  <si>
    <t>Exercicio 02</t>
  </si>
  <si>
    <t>Exercicio 03</t>
  </si>
  <si>
    <t>Receita Liquida das vendas</t>
  </si>
  <si>
    <t>( - ) Custo de mercadorias</t>
  </si>
  <si>
    <t>( - ) Custo dos produtos vendidos</t>
  </si>
  <si>
    <t>( - ) Custos dos serviços prestados</t>
  </si>
  <si>
    <t>( = ) Lucro bruto</t>
  </si>
  <si>
    <t>( - ) Despesas operacionais</t>
  </si>
  <si>
    <t>Despesas com vendas</t>
  </si>
  <si>
    <t>Despesas gerais e administrativas</t>
  </si>
  <si>
    <t>Outras despesas operacionais</t>
  </si>
  <si>
    <t>( + ) Outras receitas operacionais</t>
  </si>
  <si>
    <t>( + ) Receitas financeiras</t>
  </si>
  <si>
    <t>( - ) Despesas financeiras</t>
  </si>
  <si>
    <t xml:space="preserve">( = ) Resultado operacional </t>
  </si>
  <si>
    <t>( + ou - ) resultados não operacionais</t>
  </si>
  <si>
    <t>( - ) Provisões</t>
  </si>
  <si>
    <t>( - ) Participações</t>
  </si>
  <si>
    <t>( = ) Lucro ou prejuizo liquido do exercicio</t>
  </si>
  <si>
    <t>( = ) Resultado operacional (antes do res. Fin.)</t>
  </si>
  <si>
    <t>Estrutura de Capitais</t>
  </si>
  <si>
    <t>Exigivel total</t>
  </si>
  <si>
    <t>Patrimonio liquido</t>
  </si>
  <si>
    <t>Composição do Endividamento</t>
  </si>
  <si>
    <t>Exigivel Total</t>
  </si>
  <si>
    <t>Imobilização do Patrimônio Liquido</t>
  </si>
  <si>
    <t>Patrimônio liquido</t>
  </si>
  <si>
    <t>Imobilização dos Recursos não Correntes</t>
  </si>
  <si>
    <t>Patrimonio Liquido</t>
  </si>
  <si>
    <t>Liquidez Geral</t>
  </si>
  <si>
    <t>Liquidez Corrente</t>
  </si>
  <si>
    <t>Liquidez Seca</t>
  </si>
  <si>
    <t>( - ) Estoques</t>
  </si>
  <si>
    <t>Liquidez Imediata</t>
  </si>
  <si>
    <t>Giro do Ativo</t>
  </si>
  <si>
    <t>Vendas Liquidas</t>
  </si>
  <si>
    <t>Ativo Total</t>
  </si>
  <si>
    <t>Margem Liquida</t>
  </si>
  <si>
    <t>Lucro Liquido</t>
  </si>
  <si>
    <t>Rentabilidade do Ativo</t>
  </si>
  <si>
    <t>Rentabilidade do Patrimonio Liquido</t>
  </si>
  <si>
    <t>Participação de Capitais de terceiros</t>
  </si>
  <si>
    <t>Liquidez ou Solvência</t>
  </si>
  <si>
    <t>Rentabilidade</t>
  </si>
  <si>
    <t>( +) Ativo Realizavel a Longo Prazo</t>
  </si>
  <si>
    <t>( + ) Passivo Exigivel a Longo Prazo</t>
  </si>
  <si>
    <t>Analise por Quocientes</t>
  </si>
  <si>
    <t xml:space="preserve">                </t>
  </si>
  <si>
    <t>a analise de balanços</t>
  </si>
  <si>
    <t xml:space="preserve">Na padronização foram efetuados ajustes para melhor adequar a demonstração </t>
  </si>
  <si>
    <t xml:space="preserve">já devem ser informadas com seus saldos devidamente ajustados. É feita exceção à conta </t>
  </si>
  <si>
    <t xml:space="preserve">Não constam na padronização as contas retificadoras, pois as contas principais </t>
  </si>
  <si>
    <t>conta Lucros ou Prejuizos Acumulados</t>
  </si>
  <si>
    <t xml:space="preserve">O total do grupo Resultados de Exercicios Futuros devera ser adicionado a </t>
  </si>
  <si>
    <t>( = ) Resultado do exercicio antes das provisões</t>
  </si>
  <si>
    <t>AJUDA</t>
  </si>
  <si>
    <t>Rotação ou de Atividades</t>
  </si>
  <si>
    <t>Rotação de Estoques</t>
  </si>
  <si>
    <t>Custo das Mercadorias Vendidas</t>
  </si>
  <si>
    <t>Estoque Médio de Mercadorias</t>
  </si>
  <si>
    <t>Custo das Produtos Vendidos</t>
  </si>
  <si>
    <t>Estoque Médio de Produtos Acabados</t>
  </si>
  <si>
    <t>Prazo Médio de recebimento de Contas a Receber</t>
  </si>
  <si>
    <t>Contas a receber</t>
  </si>
  <si>
    <t>Vendas a Prazo Médias</t>
  </si>
  <si>
    <t>Prazo Médio de pagamento de Contas a Pagar</t>
  </si>
  <si>
    <t>Contas a Pagar médias</t>
  </si>
  <si>
    <t>Compras médias a prazo</t>
  </si>
  <si>
    <t>Posicionamento Relativo</t>
  </si>
  <si>
    <t>Prazo Médio de Recebimento</t>
  </si>
  <si>
    <t>Prazo Médio de Pagamento</t>
  </si>
  <si>
    <t>Rotação do Ativo</t>
  </si>
  <si>
    <t>Vendas</t>
  </si>
  <si>
    <t>Ativo Médio</t>
  </si>
  <si>
    <t xml:space="preserve">Vendas </t>
  </si>
  <si>
    <t>Ativo não-circulante</t>
  </si>
  <si>
    <t>Capitais Próprios</t>
  </si>
  <si>
    <t>Ativo Real</t>
  </si>
  <si>
    <t>Estabilidade</t>
  </si>
  <si>
    <t>Dividendos</t>
  </si>
  <si>
    <t>Capital Nominal</t>
  </si>
  <si>
    <t>Investidores</t>
  </si>
  <si>
    <t>Rendimento Nominal</t>
  </si>
  <si>
    <t>Rendimento Real</t>
  </si>
  <si>
    <t>Rendimento Atualizado</t>
  </si>
  <si>
    <t>Valor de Mercado das Ações</t>
  </si>
  <si>
    <t>Rendimento Total</t>
  </si>
  <si>
    <t>Dividendos + Bonificações</t>
  </si>
  <si>
    <t>Retorno de Capital Investido</t>
  </si>
  <si>
    <t>Lucro Liquido por Ação</t>
  </si>
  <si>
    <t>Valor Patrimonial da Ação</t>
  </si>
  <si>
    <t>Nº de Ações em Circulação</t>
  </si>
  <si>
    <r>
      <t>Nota</t>
    </r>
    <r>
      <rPr>
        <b/>
        <sz val="10"/>
        <color indexed="14"/>
        <rFont val="Arial"/>
        <family val="2"/>
      </rPr>
      <t>: Para Empresas Comerciais</t>
    </r>
  </si>
  <si>
    <r>
      <t>Nota:</t>
    </r>
    <r>
      <rPr>
        <b/>
        <sz val="10"/>
        <color indexed="14"/>
        <rFont val="Arial"/>
        <family val="2"/>
      </rPr>
      <t xml:space="preserve"> Para empresas Industriais</t>
    </r>
  </si>
  <si>
    <t>Valores Absolutos</t>
  </si>
  <si>
    <t>Analise Vertical</t>
  </si>
  <si>
    <t>Exerc.01 %</t>
  </si>
  <si>
    <t>Exerc.02 %</t>
  </si>
  <si>
    <t>Exerc.03 %</t>
  </si>
  <si>
    <t>ANALISE HORIZONTAL</t>
  </si>
  <si>
    <t>As demonstrações contabeis já estão padronizadas para fins de análise</t>
  </si>
  <si>
    <t>outra coluna</t>
  </si>
  <si>
    <t xml:space="preserve">Quando quiser analisar mais de um exercicio bastara copiar as fórmulas para </t>
  </si>
  <si>
    <t>comentário</t>
  </si>
  <si>
    <t>Comentário</t>
  </si>
  <si>
    <t>Quocientes padrão</t>
  </si>
  <si>
    <t>EMAIL DO AUTOR:</t>
  </si>
  <si>
    <t>valdecicontabilidade@ig.com.br</t>
  </si>
  <si>
    <t>Após a analise e interpretação dos quocientes econômicos e financeiros calculados com base no balanço patrimonial</t>
  </si>
  <si>
    <t>e na demonstração do resultado do exercicio da empresa........... Levantados em 31/12/...... Apresento as seguintes</t>
  </si>
  <si>
    <t>informações:</t>
  </si>
  <si>
    <t>Se o programa não estiver mostrando os comentários nas planilhas, favor</t>
  </si>
  <si>
    <t>verificar em ferramentas&gt;&gt;opções, se lá esta marcado para mostrar os</t>
  </si>
  <si>
    <t>indicadores de comentários.</t>
  </si>
  <si>
    <t>Financeiros</t>
  </si>
  <si>
    <t>Economicos</t>
  </si>
  <si>
    <t>Outros Quocientes de Interesse</t>
  </si>
  <si>
    <t>CRC nº:</t>
  </si>
  <si>
    <t>Assinatura</t>
  </si>
  <si>
    <t>Use este programa somente se você for contabilista e ou analista de balanços</t>
  </si>
  <si>
    <t>caso você não entendera nada daquilo que vai ver aqui.</t>
  </si>
  <si>
    <t>Aguardo o auxilio de todos para a melhoria deste programa pois ele esta muito</t>
  </si>
  <si>
    <t>pobrezinho ainda, afinal, este é caçulinha dos programas que disponibilizo em meu site</t>
  </si>
  <si>
    <t>Aqueles que colaborarem com sugestões e modificações terão seus nomes disponibiliza</t>
  </si>
  <si>
    <t>dos nele com seus respectivos emails ou sites se tiverem.</t>
  </si>
  <si>
    <t>Valdeci</t>
  </si>
  <si>
    <t>Quanto a empresa possui de lucro para cada R$ 100,00 vendidos?</t>
  </si>
  <si>
    <t>Qual é o seu endividamento?</t>
  </si>
  <si>
    <t>Quanto a disponibilidade da empresa para as dívidas a curto prazo?</t>
  </si>
  <si>
    <t>Estas são as peguntas que o analista de balanços tera que responder ao investidor.</t>
  </si>
  <si>
    <t>Qual a capacidade de pagamento da empresa?</t>
  </si>
  <si>
    <t>Padrões estatísticos:</t>
  </si>
  <si>
    <t> Etapas:</t>
  </si>
  <si>
    <t>Classificação por atividade (setor, ramo, sub-setor)</t>
  </si>
  <si>
    <t>Reclassificação das demonstrações financeiras</t>
  </si>
  <si>
    <t>Cálculo dos índices das empresas</t>
  </si>
  <si>
    <t>Agrupamento dos índices por objetivo (liquidez, rentabilidade, endividamento, etc)</t>
  </si>
  <si>
    <t>Classificação dos índices por ordem crescente</t>
  </si>
  <si>
    <t>Distribuição estatística: mediana e decis.</t>
  </si>
  <si>
    <t>Mediana: valor central, divide a amostra em duas partes.</t>
  </si>
  <si>
    <t>Decis: divide a amostra em 10 classes, cada uma com 10% da amostra.</t>
  </si>
  <si>
    <t>Exemplo: analisar o índice capital de terceiros/PL=</t>
  </si>
  <si>
    <t xml:space="preserve"> de uma empresa com relação  a uma amostra de 30 empresas do mesmo setor.</t>
  </si>
  <si>
    <t>Classificação dos índices por ordem crescente e em 10 classes:</t>
  </si>
  <si>
    <t>Cálculo dos decis e da mediana</t>
  </si>
  <si>
    <t>DECIS</t>
  </si>
  <si>
    <t>MEDIANA</t>
  </si>
  <si>
    <t>Avaliação comparativa geral da empresa:</t>
  </si>
  <si>
    <t>Selecionar índices</t>
  </si>
  <si>
    <t>Identificar significado de cada índice:</t>
  </si>
  <si>
    <t>Avaliação geral: exemplo</t>
  </si>
  <si>
    <t>índice</t>
  </si>
  <si>
    <t>padrão</t>
  </si>
  <si>
    <t>empresa</t>
  </si>
  <si>
    <t>decil empresa</t>
  </si>
  <si>
    <t>nota</t>
  </si>
  <si>
    <t>peso</t>
  </si>
  <si>
    <t>nota x peso</t>
  </si>
  <si>
    <t>CT/PL</t>
  </si>
  <si>
    <t>AP/PL</t>
  </si>
  <si>
    <t>AC/PC</t>
  </si>
  <si>
    <t>LL/PL</t>
  </si>
  <si>
    <t>TOTAL</t>
  </si>
  <si>
    <t>decis</t>
  </si>
  <si>
    <t>Pontuação</t>
  </si>
  <si>
    <t>A= Quanto maior Melhor</t>
  </si>
  <si>
    <t>B = Quanto Menor Melhor</t>
  </si>
  <si>
    <t>Definir Pesos para cada indice</t>
  </si>
  <si>
    <t>Carlos Augusto P.Pereira</t>
  </si>
  <si>
    <t>FUNCEF/DICON/GECON/CONTABILIDADE</t>
  </si>
  <si>
    <t>carlosp@funcef.com.br</t>
  </si>
  <si>
    <t>mailto:carlosp@funcef.com.br</t>
  </si>
  <si>
    <t>&gt;</t>
  </si>
  <si>
    <t>AGRADECIMENTOS</t>
  </si>
  <si>
    <t>Calculo dos Indices Padrão</t>
  </si>
  <si>
    <t>Contribuição: Calculo dos indices padrão</t>
  </si>
  <si>
    <t>A) Situação Financeira</t>
  </si>
  <si>
    <t>B) Situação Economica</t>
  </si>
  <si>
    <t>C) Desempenho</t>
  </si>
  <si>
    <t>D) Eficiência na utilização dos recursos</t>
  </si>
  <si>
    <t>E) Pontos fortes e fracos</t>
  </si>
  <si>
    <t>F) Tendencias e perspectivas</t>
  </si>
  <si>
    <t>G) Quadro Evolutivo</t>
  </si>
  <si>
    <t>H) Adequação das fontes ás aplicações de recursos</t>
  </si>
  <si>
    <t>I) Causas das alterações na situação sinanceira</t>
  </si>
  <si>
    <t>J) Causas das alterações na rentabilidade</t>
  </si>
  <si>
    <t>K) Evidências de erros na administração</t>
  </si>
  <si>
    <t>L) Providências que deveriam ter sido tomadas e não foram</t>
  </si>
  <si>
    <t>M) Avaliação de alternativas economico- financeiras futuras.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</si>
</sst>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00\ \-\ "/>
    <numFmt numFmtId="180" formatCode="0.000"/>
    <numFmt numFmtId="181" formatCode="0.000%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0.0%"/>
  </numFmts>
  <fonts count="67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0"/>
      <color indexed="59"/>
      <name val="Arial"/>
      <family val="2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20"/>
      <color indexed="52"/>
      <name val="Arial"/>
      <family val="2"/>
    </font>
    <font>
      <sz val="8"/>
      <name val="Tahoma"/>
      <family val="0"/>
    </font>
    <font>
      <b/>
      <sz val="9"/>
      <color indexed="14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52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sz val="2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4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Dashed">
        <color indexed="12"/>
      </left>
      <right style="mediumDashed">
        <color indexed="12"/>
      </right>
      <top style="mediumDashed">
        <color indexed="12"/>
      </top>
      <bottom style="mediumDashed">
        <color indexed="12"/>
      </bottom>
    </border>
    <border>
      <left style="mediumDashed">
        <color indexed="12"/>
      </left>
      <right style="mediumDashed">
        <color indexed="12"/>
      </right>
      <top>
        <color indexed="63"/>
      </top>
      <bottom>
        <color indexed="63"/>
      </bottom>
    </border>
    <border>
      <left style="mediumDashed">
        <color indexed="12"/>
      </left>
      <right style="mediumDashed">
        <color indexed="12"/>
      </right>
      <top>
        <color indexed="63"/>
      </top>
      <bottom style="mediumDashed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70" fontId="9" fillId="0" borderId="0" xfId="47" applyFont="1" applyAlignment="1">
      <alignment/>
    </xf>
    <xf numFmtId="179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0" fontId="17" fillId="0" borderId="0" xfId="47" applyFont="1" applyAlignment="1">
      <alignment/>
    </xf>
    <xf numFmtId="0" fontId="17" fillId="0" borderId="0" xfId="0" applyFont="1" applyAlignment="1">
      <alignment/>
    </xf>
    <xf numFmtId="170" fontId="6" fillId="0" borderId="0" xfId="47" applyFont="1" applyAlignment="1">
      <alignment/>
    </xf>
    <xf numFmtId="170" fontId="18" fillId="0" borderId="0" xfId="47" applyFont="1" applyAlignment="1">
      <alignment/>
    </xf>
    <xf numFmtId="170" fontId="1" fillId="0" borderId="0" xfId="47" applyFont="1" applyAlignment="1">
      <alignment/>
    </xf>
    <xf numFmtId="170" fontId="10" fillId="0" borderId="0" xfId="47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 vertical="justify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6" fillId="0" borderId="0" xfId="0" applyFont="1" applyAlignment="1">
      <alignment/>
    </xf>
    <xf numFmtId="18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right"/>
    </xf>
    <xf numFmtId="10" fontId="1" fillId="0" borderId="0" xfId="0" applyNumberFormat="1" applyFont="1" applyAlignment="1">
      <alignment horizontal="center"/>
    </xf>
    <xf numFmtId="9" fontId="2" fillId="0" borderId="13" xfId="51" applyFont="1" applyBorder="1" applyAlignment="1">
      <alignment horizontal="center"/>
    </xf>
    <xf numFmtId="9" fontId="2" fillId="0" borderId="14" xfId="5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44" applyFont="1" applyAlignment="1" applyProtection="1">
      <alignment/>
      <protection/>
    </xf>
    <xf numFmtId="181" fontId="19" fillId="34" borderId="0" xfId="51" applyNumberFormat="1" applyFont="1" applyFill="1" applyBorder="1" applyAlignment="1">
      <alignment horizontal="center"/>
    </xf>
    <xf numFmtId="181" fontId="19" fillId="34" borderId="15" xfId="51" applyNumberFormat="1" applyFont="1" applyFill="1" applyBorder="1" applyAlignment="1">
      <alignment horizontal="center"/>
    </xf>
    <xf numFmtId="181" fontId="19" fillId="34" borderId="16" xfId="51" applyNumberFormat="1" applyFont="1" applyFill="1" applyBorder="1" applyAlignment="1">
      <alignment horizontal="center"/>
    </xf>
    <xf numFmtId="181" fontId="19" fillId="34" borderId="17" xfId="5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9" fontId="6" fillId="0" borderId="0" xfId="51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justify"/>
    </xf>
    <xf numFmtId="0" fontId="0" fillId="0" borderId="37" xfId="0" applyBorder="1" applyAlignment="1">
      <alignment horizontal="center" vertical="center"/>
    </xf>
    <xf numFmtId="0" fontId="0" fillId="33" borderId="27" xfId="0" applyFill="1" applyBorder="1" applyAlignment="1">
      <alignment/>
    </xf>
    <xf numFmtId="9" fontId="0" fillId="33" borderId="28" xfId="0" applyNumberFormat="1" applyFill="1" applyBorder="1" applyAlignment="1">
      <alignment/>
    </xf>
    <xf numFmtId="185" fontId="0" fillId="33" borderId="28" xfId="51" applyNumberFormat="1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85" fontId="0" fillId="0" borderId="38" xfId="51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0" fontId="0" fillId="0" borderId="41" xfId="51" applyNumberFormat="1" applyFont="1" applyBorder="1" applyAlignment="1">
      <alignment/>
    </xf>
    <xf numFmtId="185" fontId="0" fillId="0" borderId="41" xfId="51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85" fontId="0" fillId="0" borderId="33" xfId="51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1" fillId="33" borderId="4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Border="1" applyAlignment="1">
      <alignment wrapText="1"/>
    </xf>
    <xf numFmtId="0" fontId="28" fillId="0" borderId="44" xfId="44" applyBorder="1" applyAlignment="1" applyProtection="1">
      <alignment wrapText="1"/>
      <protection/>
    </xf>
    <xf numFmtId="0" fontId="0" fillId="0" borderId="45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8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justify"/>
    </xf>
    <xf numFmtId="0" fontId="21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losp@funcef.com.br" TargetMode="External" /><Relationship Id="rId2" Type="http://schemas.openxmlformats.org/officeDocument/2006/relationships/hyperlink" Target="mailto:carlosp@funcef.com.b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aldecicontabilidade@ig.com.br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4.28125" style="0" customWidth="1"/>
  </cols>
  <sheetData>
    <row r="2" ht="27">
      <c r="B2" s="21" t="s">
        <v>91</v>
      </c>
    </row>
    <row r="4" ht="12.75">
      <c r="B4" s="2" t="s">
        <v>155</v>
      </c>
    </row>
    <row r="5" ht="12.75">
      <c r="B5" s="2" t="s">
        <v>156</v>
      </c>
    </row>
    <row r="6" ht="12.75">
      <c r="B6" s="2"/>
    </row>
    <row r="7" ht="12.75">
      <c r="B7" s="2" t="s">
        <v>136</v>
      </c>
    </row>
    <row r="8" ht="12.75">
      <c r="B8" s="2" t="s">
        <v>138</v>
      </c>
    </row>
    <row r="9" ht="12.75">
      <c r="B9" s="2" t="s">
        <v>137</v>
      </c>
    </row>
    <row r="10" ht="12.75">
      <c r="B10" s="2"/>
    </row>
    <row r="11" ht="12.75">
      <c r="B11" s="2" t="s">
        <v>147</v>
      </c>
    </row>
    <row r="12" ht="12.75">
      <c r="B12" s="2" t="s">
        <v>148</v>
      </c>
    </row>
    <row r="13" ht="12.75">
      <c r="B13" s="2" t="s">
        <v>149</v>
      </c>
    </row>
    <row r="14" ht="12.75">
      <c r="B14" s="2"/>
    </row>
    <row r="15" ht="12.75">
      <c r="B15" s="2" t="s">
        <v>157</v>
      </c>
    </row>
    <row r="16" ht="12.75">
      <c r="B16" s="2" t="s">
        <v>158</v>
      </c>
    </row>
    <row r="17" ht="12.75">
      <c r="B17" s="2"/>
    </row>
    <row r="18" ht="12.75">
      <c r="B18" s="2" t="s">
        <v>159</v>
      </c>
    </row>
    <row r="19" ht="12.75">
      <c r="B19" s="2" t="s">
        <v>160</v>
      </c>
    </row>
    <row r="20" ht="12.75">
      <c r="B20" s="2"/>
    </row>
    <row r="21" ht="12.75">
      <c r="B21" s="35" t="s">
        <v>161</v>
      </c>
    </row>
    <row r="23" ht="12.75">
      <c r="B23" s="44" t="s">
        <v>165</v>
      </c>
    </row>
    <row r="24" ht="12.75">
      <c r="B24" s="2" t="s">
        <v>166</v>
      </c>
    </row>
    <row r="25" ht="12.75">
      <c r="B25" s="2" t="s">
        <v>163</v>
      </c>
    </row>
    <row r="26" ht="12.75">
      <c r="B26" s="2" t="s">
        <v>162</v>
      </c>
    </row>
    <row r="27" ht="12.75">
      <c r="B27" s="2" t="s">
        <v>164</v>
      </c>
    </row>
    <row r="28" ht="13.5" thickBot="1"/>
    <row r="29" ht="13.5" thickBot="1">
      <c r="B29" s="86" t="s">
        <v>209</v>
      </c>
    </row>
    <row r="30" ht="12.75">
      <c r="B30" s="87"/>
    </row>
    <row r="31" ht="12.75">
      <c r="B31" s="88" t="s">
        <v>204</v>
      </c>
    </row>
    <row r="32" ht="12.75">
      <c r="B32" s="88" t="s">
        <v>205</v>
      </c>
    </row>
    <row r="33" ht="12.75">
      <c r="B33" s="89" t="s">
        <v>206</v>
      </c>
    </row>
    <row r="34" ht="12.75">
      <c r="B34" s="89" t="s">
        <v>207</v>
      </c>
    </row>
    <row r="35" ht="12.75">
      <c r="B35" s="87" t="s">
        <v>211</v>
      </c>
    </row>
    <row r="36" ht="13.5" thickBot="1">
      <c r="B36" s="90"/>
    </row>
  </sheetData>
  <sheetProtection/>
  <hyperlinks>
    <hyperlink ref="B33" r:id="rId1" display="mailto:carlosp@funcef.com.br"/>
    <hyperlink ref="B34" r:id="rId2" display="mailto:carlosp@funcef.com.br"/>
  </hyperlinks>
  <printOptions/>
  <pageMargins left="0.787401575" right="0.787401575" top="0.984251969" bottom="0.984251969" header="0.492125985" footer="0.492125985"/>
  <pageSetup horizontalDpi="120" verticalDpi="12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4"/>
  <sheetViews>
    <sheetView tabSelected="1" zoomScalePageLayoutView="0" workbookViewId="0" topLeftCell="A1">
      <selection activeCell="C4" sqref="C4:E4"/>
    </sheetView>
  </sheetViews>
  <sheetFormatPr defaultColWidth="9.140625" defaultRowHeight="12.75"/>
  <cols>
    <col min="1" max="1" width="6.7109375" style="0" customWidth="1"/>
    <col min="6" max="6" width="15.8515625" style="0" bestFit="1" customWidth="1"/>
    <col min="9" max="9" width="10.421875" style="0" customWidth="1"/>
  </cols>
  <sheetData>
    <row r="2" ht="12.75">
      <c r="B2" s="1" t="s">
        <v>0</v>
      </c>
    </row>
    <row r="4" spans="2:5" ht="12.75">
      <c r="B4" s="1" t="s">
        <v>1</v>
      </c>
      <c r="C4" s="91"/>
      <c r="D4" s="91"/>
      <c r="E4" s="91"/>
    </row>
    <row r="5" spans="2:5" ht="12.75">
      <c r="B5" s="1" t="s">
        <v>2</v>
      </c>
      <c r="C5" s="91"/>
      <c r="D5" s="91"/>
      <c r="E5" s="91"/>
    </row>
    <row r="7" spans="2:6" ht="12.75">
      <c r="B7" s="92" t="s">
        <v>5</v>
      </c>
      <c r="C7" s="92"/>
      <c r="D7" s="92"/>
      <c r="E7" s="92"/>
      <c r="F7" s="16"/>
    </row>
    <row r="8" ht="12.75">
      <c r="F8" s="16"/>
    </row>
    <row r="9" spans="2:6" ht="12.75">
      <c r="B9" s="6" t="s">
        <v>20</v>
      </c>
      <c r="F9" s="16">
        <f>SUM(F11+F22+F24)</f>
        <v>110000</v>
      </c>
    </row>
    <row r="10" ht="12.75">
      <c r="F10" s="16"/>
    </row>
    <row r="11" spans="2:6" ht="12.75">
      <c r="B11" s="7" t="s">
        <v>6</v>
      </c>
      <c r="F11" s="14">
        <f>SUM(F13+F17)</f>
        <v>55000</v>
      </c>
    </row>
    <row r="12" ht="12.75">
      <c r="F12" s="16"/>
    </row>
    <row r="13" spans="2:6" ht="12.75">
      <c r="B13" s="5" t="s">
        <v>7</v>
      </c>
      <c r="F13" s="17">
        <f>SUM(F14:F15)</f>
        <v>10500</v>
      </c>
    </row>
    <row r="14" spans="2:6" ht="12.75">
      <c r="B14" s="2" t="s">
        <v>8</v>
      </c>
      <c r="F14" s="19">
        <v>10500</v>
      </c>
    </row>
    <row r="15" spans="2:6" ht="12.75">
      <c r="B15" s="2" t="s">
        <v>9</v>
      </c>
      <c r="F15" s="19">
        <v>0</v>
      </c>
    </row>
    <row r="16" ht="12.75">
      <c r="F16" s="16"/>
    </row>
    <row r="17" spans="2:6" ht="12.75">
      <c r="B17" s="5" t="s">
        <v>10</v>
      </c>
      <c r="F17" s="17">
        <f>SUM(F18:F20)</f>
        <v>44500</v>
      </c>
    </row>
    <row r="18" spans="2:6" ht="12.75">
      <c r="B18" s="2" t="s">
        <v>11</v>
      </c>
      <c r="F18" s="19">
        <v>14500</v>
      </c>
    </row>
    <row r="19" spans="2:6" ht="12.75">
      <c r="B19" s="2" t="s">
        <v>12</v>
      </c>
      <c r="F19" s="19">
        <v>30000</v>
      </c>
    </row>
    <row r="20" spans="2:6" ht="12.75">
      <c r="B20" s="2" t="s">
        <v>13</v>
      </c>
      <c r="F20" s="19">
        <v>0</v>
      </c>
    </row>
    <row r="21" ht="12.75">
      <c r="F21" s="16"/>
    </row>
    <row r="22" spans="2:6" ht="12.75">
      <c r="B22" s="7" t="s">
        <v>14</v>
      </c>
      <c r="F22" s="19">
        <v>15000</v>
      </c>
    </row>
    <row r="23" ht="12.75">
      <c r="F23" s="16"/>
    </row>
    <row r="24" spans="2:6" ht="12.75">
      <c r="B24" s="7" t="s">
        <v>15</v>
      </c>
      <c r="F24" s="14">
        <f>SUM(F25:F27)</f>
        <v>40000</v>
      </c>
    </row>
    <row r="25" spans="2:6" ht="12.75">
      <c r="B25" s="5" t="s">
        <v>16</v>
      </c>
      <c r="F25" s="19">
        <v>0</v>
      </c>
    </row>
    <row r="26" spans="2:6" ht="12.75">
      <c r="B26" s="5" t="s">
        <v>17</v>
      </c>
      <c r="F26" s="19">
        <v>29200</v>
      </c>
    </row>
    <row r="27" spans="2:6" ht="12.75">
      <c r="B27" s="5" t="s">
        <v>18</v>
      </c>
      <c r="F27" s="19">
        <v>10800</v>
      </c>
    </row>
    <row r="28" ht="12.75">
      <c r="F28" s="16"/>
    </row>
    <row r="29" spans="2:6" ht="12.75">
      <c r="B29" s="6" t="s">
        <v>19</v>
      </c>
      <c r="F29" s="16">
        <f>SUM(F31+F41+F43)</f>
        <v>110000</v>
      </c>
    </row>
    <row r="30" ht="12.75">
      <c r="F30" s="16"/>
    </row>
    <row r="31" spans="2:6" ht="12.75">
      <c r="B31" s="7" t="s">
        <v>21</v>
      </c>
      <c r="F31" s="14">
        <f>SUM(F33+F37)</f>
        <v>85000</v>
      </c>
    </row>
    <row r="32" ht="12.75">
      <c r="F32" s="16"/>
    </row>
    <row r="33" spans="2:6" ht="12.75">
      <c r="B33" s="5" t="s">
        <v>10</v>
      </c>
      <c r="F33" s="17">
        <f>SUM(F34:F35)</f>
        <v>45000</v>
      </c>
    </row>
    <row r="34" spans="2:6" ht="12.75">
      <c r="B34" s="2" t="s">
        <v>22</v>
      </c>
      <c r="F34" s="19">
        <v>26000</v>
      </c>
    </row>
    <row r="35" spans="2:6" ht="12.75">
      <c r="B35" s="2" t="s">
        <v>23</v>
      </c>
      <c r="F35" s="19">
        <v>19000</v>
      </c>
    </row>
    <row r="36" ht="12.75">
      <c r="F36" s="16"/>
    </row>
    <row r="37" spans="2:6" ht="12.75">
      <c r="B37" s="5" t="s">
        <v>7</v>
      </c>
      <c r="F37" s="17">
        <f>SUM(F38:F39)</f>
        <v>40000</v>
      </c>
    </row>
    <row r="38" spans="2:6" ht="12.75">
      <c r="B38" s="2" t="s">
        <v>24</v>
      </c>
      <c r="F38" s="19">
        <v>30000</v>
      </c>
    </row>
    <row r="39" spans="2:6" ht="12.75">
      <c r="B39" s="2" t="s">
        <v>25</v>
      </c>
      <c r="F39" s="19">
        <v>10000</v>
      </c>
    </row>
    <row r="40" ht="12.75">
      <c r="F40" s="16"/>
    </row>
    <row r="41" spans="2:6" ht="12.75">
      <c r="B41" s="7" t="s">
        <v>26</v>
      </c>
      <c r="F41" s="19">
        <v>0</v>
      </c>
    </row>
    <row r="42" ht="12.75">
      <c r="F42" s="16"/>
    </row>
    <row r="43" spans="2:6" ht="12.75">
      <c r="B43" s="7" t="s">
        <v>27</v>
      </c>
      <c r="F43" s="17">
        <f>SUM(F44:F46)</f>
        <v>25000</v>
      </c>
    </row>
    <row r="44" spans="2:6" ht="12.75">
      <c r="B44" s="5" t="s">
        <v>28</v>
      </c>
      <c r="F44" s="19">
        <v>7000</v>
      </c>
    </row>
    <row r="45" spans="2:6" ht="12.75">
      <c r="B45" s="5" t="s">
        <v>29</v>
      </c>
      <c r="F45" s="19">
        <v>2000</v>
      </c>
    </row>
    <row r="46" spans="2:6" ht="12.75">
      <c r="B46" s="5" t="s">
        <v>30</v>
      </c>
      <c r="F46" s="19">
        <v>16000</v>
      </c>
    </row>
    <row r="47" ht="12.75">
      <c r="F47" s="16"/>
    </row>
    <row r="54" ht="12.75">
      <c r="B54" s="1" t="s">
        <v>31</v>
      </c>
    </row>
    <row r="56" spans="2:3" ht="12.75">
      <c r="B56" s="10">
        <v>1</v>
      </c>
      <c r="C56" s="6" t="s">
        <v>85</v>
      </c>
    </row>
    <row r="57" spans="2:3" ht="12.75">
      <c r="B57" s="6" t="s">
        <v>84</v>
      </c>
      <c r="C57" s="6"/>
    </row>
    <row r="58" spans="2:3" ht="12.75">
      <c r="B58" s="10">
        <v>2</v>
      </c>
      <c r="C58" s="6" t="s">
        <v>87</v>
      </c>
    </row>
    <row r="59" spans="2:3" ht="12.75">
      <c r="B59" s="6" t="s">
        <v>86</v>
      </c>
      <c r="C59" s="6"/>
    </row>
    <row r="60" spans="2:3" ht="12.75">
      <c r="B60" s="6" t="s">
        <v>32</v>
      </c>
      <c r="C60" s="6"/>
    </row>
    <row r="61" spans="2:3" ht="12.75">
      <c r="B61" s="10">
        <v>3</v>
      </c>
      <c r="C61" s="6" t="s">
        <v>33</v>
      </c>
    </row>
    <row r="62" spans="2:3" ht="12.75">
      <c r="B62" s="6" t="s">
        <v>34</v>
      </c>
      <c r="C62" s="6"/>
    </row>
    <row r="63" spans="2:3" ht="12.75">
      <c r="B63" s="10">
        <v>4</v>
      </c>
      <c r="C63" s="6" t="s">
        <v>89</v>
      </c>
    </row>
    <row r="64" spans="2:3" ht="12.75">
      <c r="B64" s="6" t="s">
        <v>88</v>
      </c>
      <c r="C64" s="6"/>
    </row>
  </sheetData>
  <sheetProtection/>
  <mergeCells count="3">
    <mergeCell ref="C4:E4"/>
    <mergeCell ref="C5:E5"/>
    <mergeCell ref="B7:E7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1">
      <selection activeCell="C4" sqref="C4:G4"/>
    </sheetView>
  </sheetViews>
  <sheetFormatPr defaultColWidth="9.140625" defaultRowHeight="12.75"/>
  <cols>
    <col min="1" max="1" width="5.140625" style="0" customWidth="1"/>
    <col min="6" max="6" width="7.28125" style="0" customWidth="1"/>
    <col min="7" max="7" width="16.8515625" style="0" bestFit="1" customWidth="1"/>
    <col min="8" max="8" width="14.28125" style="0" bestFit="1" customWidth="1"/>
    <col min="9" max="9" width="12.00390625" style="0" bestFit="1" customWidth="1"/>
  </cols>
  <sheetData>
    <row r="2" ht="12.75">
      <c r="B2" s="1" t="s">
        <v>3</v>
      </c>
    </row>
    <row r="4" spans="2:7" ht="12.75">
      <c r="B4" s="1" t="s">
        <v>1</v>
      </c>
      <c r="C4" s="93"/>
      <c r="D4" s="93"/>
      <c r="E4" s="93"/>
      <c r="F4" s="93"/>
      <c r="G4" s="93"/>
    </row>
    <row r="5" spans="2:7" ht="12.75">
      <c r="B5" s="1" t="s">
        <v>2</v>
      </c>
      <c r="C5" s="93"/>
      <c r="D5" s="93"/>
      <c r="E5" s="93"/>
      <c r="F5" s="3"/>
      <c r="G5" s="3"/>
    </row>
    <row r="6" spans="7:9" ht="12.75">
      <c r="G6" s="8" t="s">
        <v>35</v>
      </c>
      <c r="H6" s="8" t="s">
        <v>36</v>
      </c>
      <c r="I6" s="8" t="s">
        <v>37</v>
      </c>
    </row>
    <row r="7" spans="2:9" ht="12.75">
      <c r="B7" s="1" t="s">
        <v>38</v>
      </c>
      <c r="G7" s="19">
        <v>240000</v>
      </c>
      <c r="H7" s="9"/>
      <c r="I7" s="9"/>
    </row>
    <row r="8" spans="2:9" ht="12.75">
      <c r="B8" s="11" t="s">
        <v>39</v>
      </c>
      <c r="G8" s="19">
        <v>94000</v>
      </c>
      <c r="H8" s="9"/>
      <c r="I8" s="9"/>
    </row>
    <row r="9" spans="2:9" ht="12.75">
      <c r="B9" s="11" t="s">
        <v>40</v>
      </c>
      <c r="G9" s="19"/>
      <c r="H9" s="9"/>
      <c r="I9" s="9"/>
    </row>
    <row r="10" spans="2:9" ht="12.75">
      <c r="B10" s="11" t="s">
        <v>41</v>
      </c>
      <c r="G10" s="19"/>
      <c r="H10" s="9"/>
      <c r="I10" s="9"/>
    </row>
    <row r="11" spans="2:9" ht="12.75">
      <c r="B11" s="1" t="s">
        <v>42</v>
      </c>
      <c r="G11" s="18">
        <f>G7-G8-G9-G10</f>
        <v>146000</v>
      </c>
      <c r="H11" s="9"/>
      <c r="I11" s="9"/>
    </row>
    <row r="12" spans="2:9" ht="12.75">
      <c r="B12" s="11" t="s">
        <v>43</v>
      </c>
      <c r="G12" s="18">
        <f>SUM(G13+G14+G15)</f>
        <v>87000</v>
      </c>
      <c r="H12" s="9"/>
      <c r="I12" s="9"/>
    </row>
    <row r="13" spans="2:9" ht="12.75">
      <c r="B13" s="4" t="s">
        <v>44</v>
      </c>
      <c r="G13" s="19">
        <v>16000</v>
      </c>
      <c r="H13" s="9"/>
      <c r="I13" s="9"/>
    </row>
    <row r="14" spans="2:9" ht="12.75">
      <c r="B14" s="4" t="s">
        <v>45</v>
      </c>
      <c r="G14" s="19">
        <v>65000</v>
      </c>
      <c r="H14" s="9"/>
      <c r="I14" s="9"/>
    </row>
    <row r="15" spans="2:9" ht="12.75">
      <c r="B15" s="4" t="s">
        <v>46</v>
      </c>
      <c r="G15" s="19">
        <v>6000</v>
      </c>
      <c r="H15" s="9"/>
      <c r="I15" s="9"/>
    </row>
    <row r="16" spans="2:9" ht="12.75">
      <c r="B16" s="11" t="s">
        <v>47</v>
      </c>
      <c r="G16" s="19">
        <v>0</v>
      </c>
      <c r="H16" s="9"/>
      <c r="I16" s="9"/>
    </row>
    <row r="17" spans="2:9" ht="12.75">
      <c r="B17" s="1" t="s">
        <v>55</v>
      </c>
      <c r="G17" s="18">
        <f>G11-G12+G16</f>
        <v>59000</v>
      </c>
      <c r="H17" s="9"/>
      <c r="I17" s="9"/>
    </row>
    <row r="18" spans="2:9" ht="12.75">
      <c r="B18" s="11" t="s">
        <v>48</v>
      </c>
      <c r="G18" s="19">
        <v>1000</v>
      </c>
      <c r="H18" s="9"/>
      <c r="I18" s="9"/>
    </row>
    <row r="19" spans="2:9" ht="12.75">
      <c r="B19" s="11" t="s">
        <v>49</v>
      </c>
      <c r="G19" s="19">
        <v>22400</v>
      </c>
      <c r="H19" s="9"/>
      <c r="I19" s="9"/>
    </row>
    <row r="20" spans="2:9" ht="12.75">
      <c r="B20" s="1" t="s">
        <v>50</v>
      </c>
      <c r="G20" s="18">
        <f>G17+G18-G19</f>
        <v>37600</v>
      </c>
      <c r="H20" s="9"/>
      <c r="I20" s="9"/>
    </row>
    <row r="21" spans="2:9" ht="12.75">
      <c r="B21" s="11" t="s">
        <v>51</v>
      </c>
      <c r="G21" s="19">
        <v>0</v>
      </c>
      <c r="H21" s="9"/>
      <c r="I21" s="9"/>
    </row>
    <row r="22" spans="2:9" ht="12.75">
      <c r="B22" s="1" t="s">
        <v>90</v>
      </c>
      <c r="C22" s="20"/>
      <c r="D22" s="20"/>
      <c r="E22" s="20"/>
      <c r="F22" s="20"/>
      <c r="G22" s="18">
        <f>G20+G21</f>
        <v>37600</v>
      </c>
      <c r="H22" s="9"/>
      <c r="I22" s="9"/>
    </row>
    <row r="23" spans="2:9" ht="12.75">
      <c r="B23" s="11" t="s">
        <v>52</v>
      </c>
      <c r="G23" s="19">
        <v>16000</v>
      </c>
      <c r="H23" s="9"/>
      <c r="I23" s="9"/>
    </row>
    <row r="24" spans="2:9" ht="12.75">
      <c r="B24" s="11" t="s">
        <v>53</v>
      </c>
      <c r="G24" s="19">
        <v>0</v>
      </c>
      <c r="H24" s="9"/>
      <c r="I24" s="9"/>
    </row>
    <row r="25" spans="2:9" ht="12.75">
      <c r="B25" s="1" t="s">
        <v>54</v>
      </c>
      <c r="G25" s="18">
        <f>G22-G23-G24</f>
        <v>21600</v>
      </c>
      <c r="H25" s="9"/>
      <c r="I25" s="9"/>
    </row>
    <row r="26" spans="7:9" ht="12.75">
      <c r="G26" s="9"/>
      <c r="H26" s="9"/>
      <c r="I26" s="9"/>
    </row>
    <row r="27" spans="7:9" ht="12.75">
      <c r="G27" s="9"/>
      <c r="H27" s="9"/>
      <c r="I27" s="9"/>
    </row>
    <row r="28" spans="7:9" ht="12.75">
      <c r="G28" s="9"/>
      <c r="H28" s="9"/>
      <c r="I28" s="9"/>
    </row>
    <row r="29" spans="7:9" ht="12.75">
      <c r="G29" s="9"/>
      <c r="H29" s="9"/>
      <c r="I29" s="9"/>
    </row>
    <row r="30" spans="7:9" ht="12.75">
      <c r="G30" s="9"/>
      <c r="H30" s="9"/>
      <c r="I30" s="9"/>
    </row>
    <row r="31" spans="7:9" ht="12.75">
      <c r="G31" s="9"/>
      <c r="H31" s="9"/>
      <c r="I31" s="9"/>
    </row>
    <row r="32" spans="7:9" ht="12.75">
      <c r="G32" s="9"/>
      <c r="H32" s="9"/>
      <c r="I32" s="9"/>
    </row>
    <row r="33" spans="7:9" ht="12.75">
      <c r="G33" s="9"/>
      <c r="H33" s="9"/>
      <c r="I33" s="9"/>
    </row>
    <row r="34" spans="7:9" ht="12.75">
      <c r="G34" s="9"/>
      <c r="H34" s="9"/>
      <c r="I34" s="9"/>
    </row>
    <row r="35" spans="7:9" ht="12.75">
      <c r="G35" s="9"/>
      <c r="H35" s="9"/>
      <c r="I35" s="9"/>
    </row>
    <row r="36" spans="7:9" ht="12.75">
      <c r="G36" s="9"/>
      <c r="H36" s="9"/>
      <c r="I36" s="9"/>
    </row>
    <row r="37" spans="7:9" ht="12.75">
      <c r="G37" s="9"/>
      <c r="H37" s="9"/>
      <c r="I37" s="9"/>
    </row>
    <row r="38" spans="7:9" ht="12.75">
      <c r="G38" s="9"/>
      <c r="H38" s="9"/>
      <c r="I38" s="9"/>
    </row>
    <row r="39" spans="7:9" ht="12.75">
      <c r="G39" s="9"/>
      <c r="H39" s="9"/>
      <c r="I39" s="9"/>
    </row>
    <row r="40" spans="7:9" ht="12.75">
      <c r="G40" s="9"/>
      <c r="H40" s="9"/>
      <c r="I40" s="9"/>
    </row>
    <row r="41" spans="7:9" ht="12.75">
      <c r="G41" s="9"/>
      <c r="H41" s="9"/>
      <c r="I41" s="9"/>
    </row>
    <row r="42" spans="7:9" ht="12.75">
      <c r="G42" s="9"/>
      <c r="H42" s="9"/>
      <c r="I42" s="9"/>
    </row>
    <row r="43" spans="7:9" ht="12.75">
      <c r="G43" s="9"/>
      <c r="H43" s="9"/>
      <c r="I43" s="9"/>
    </row>
    <row r="44" spans="7:9" ht="12.75">
      <c r="G44" s="9"/>
      <c r="H44" s="9"/>
      <c r="I44" s="9"/>
    </row>
    <row r="45" spans="7:9" ht="12.75">
      <c r="G45" s="9"/>
      <c r="H45" s="9"/>
      <c r="I45" s="9"/>
    </row>
    <row r="46" spans="7:9" ht="12.75">
      <c r="G46" s="9"/>
      <c r="H46" s="9"/>
      <c r="I46" s="9"/>
    </row>
    <row r="47" spans="7:9" ht="12.75">
      <c r="G47" s="9"/>
      <c r="H47" s="9"/>
      <c r="I47" s="9"/>
    </row>
  </sheetData>
  <sheetProtection/>
  <mergeCells count="2">
    <mergeCell ref="C4:G4"/>
    <mergeCell ref="C5:E5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31"/>
  <sheetViews>
    <sheetView zoomScale="90" zoomScaleNormal="90" zoomScalePageLayoutView="0" workbookViewId="0" topLeftCell="A1">
      <selection activeCell="F3" sqref="F3"/>
    </sheetView>
  </sheetViews>
  <sheetFormatPr defaultColWidth="9.140625" defaultRowHeight="12.75"/>
  <cols>
    <col min="1" max="1" width="2.57421875" style="0" customWidth="1"/>
    <col min="2" max="2" width="17.28125" style="0" customWidth="1"/>
    <col min="3" max="3" width="19.7109375" style="0" customWidth="1"/>
    <col min="4" max="4" width="36.28125" style="12" customWidth="1"/>
    <col min="5" max="5" width="17.421875" style="0" customWidth="1"/>
    <col min="6" max="6" width="7.28125" style="0" customWidth="1"/>
  </cols>
  <sheetData>
    <row r="1" ht="12.75"/>
    <row r="2" spans="2:6" ht="26.25">
      <c r="B2" s="100" t="s">
        <v>82</v>
      </c>
      <c r="C2" s="100"/>
      <c r="D2" s="100"/>
      <c r="E2" s="100"/>
      <c r="F2" s="100"/>
    </row>
    <row r="3" spans="3:6" ht="12.75">
      <c r="C3" s="92" t="s">
        <v>150</v>
      </c>
      <c r="D3" s="92"/>
      <c r="E3" s="92"/>
      <c r="F3" s="43"/>
    </row>
    <row r="4" spans="2:6" ht="15" customHeight="1">
      <c r="B4" s="101" t="s">
        <v>56</v>
      </c>
      <c r="C4" s="95" t="s">
        <v>77</v>
      </c>
      <c r="D4" s="13" t="s">
        <v>57</v>
      </c>
      <c r="E4" s="14">
        <v>85000</v>
      </c>
      <c r="F4" s="94">
        <f>E4/E5</f>
        <v>3.4</v>
      </c>
    </row>
    <row r="5" spans="2:6" ht="12.75">
      <c r="B5" s="101"/>
      <c r="C5" s="95"/>
      <c r="D5" s="13" t="s">
        <v>58</v>
      </c>
      <c r="E5" s="14">
        <v>25000</v>
      </c>
      <c r="F5" s="94"/>
    </row>
    <row r="6" spans="2:6" ht="12.75">
      <c r="B6" s="101"/>
      <c r="C6" s="11"/>
      <c r="D6" s="13"/>
      <c r="E6" s="15"/>
      <c r="F6" s="11"/>
    </row>
    <row r="7" spans="2:6" ht="12.75">
      <c r="B7" s="101"/>
      <c r="C7" s="95" t="s">
        <v>59</v>
      </c>
      <c r="D7" s="13" t="s">
        <v>21</v>
      </c>
      <c r="E7" s="14">
        <v>85000</v>
      </c>
      <c r="F7" s="94">
        <f>E7/E8</f>
        <v>1</v>
      </c>
    </row>
    <row r="8" spans="2:6" ht="12.75">
      <c r="B8" s="101"/>
      <c r="C8" s="95"/>
      <c r="D8" s="13" t="s">
        <v>60</v>
      </c>
      <c r="E8" s="14">
        <v>85000</v>
      </c>
      <c r="F8" s="94"/>
    </row>
    <row r="9" spans="2:6" ht="12.75">
      <c r="B9" s="101"/>
      <c r="C9" s="11"/>
      <c r="D9" s="13"/>
      <c r="E9" s="15"/>
      <c r="F9" s="11"/>
    </row>
    <row r="10" spans="2:6" ht="12.75">
      <c r="B10" s="101"/>
      <c r="C10" s="95" t="s">
        <v>61</v>
      </c>
      <c r="D10" s="13" t="s">
        <v>15</v>
      </c>
      <c r="E10" s="14">
        <v>40000</v>
      </c>
      <c r="F10" s="94">
        <f>E10/E11</f>
        <v>1.6</v>
      </c>
    </row>
    <row r="11" spans="2:6" ht="12.75">
      <c r="B11" s="101"/>
      <c r="C11" s="95"/>
      <c r="D11" s="13" t="s">
        <v>62</v>
      </c>
      <c r="E11" s="14">
        <v>25000</v>
      </c>
      <c r="F11" s="94"/>
    </row>
    <row r="12" spans="2:6" ht="12.75">
      <c r="B12" s="101"/>
      <c r="C12" s="11"/>
      <c r="D12" s="13"/>
      <c r="E12" s="15"/>
      <c r="F12" s="11"/>
    </row>
    <row r="13" spans="2:6" ht="12.75">
      <c r="B13" s="101"/>
      <c r="C13" s="95" t="s">
        <v>63</v>
      </c>
      <c r="D13" s="13" t="s">
        <v>15</v>
      </c>
      <c r="E13" s="14">
        <v>40000</v>
      </c>
      <c r="F13" s="94">
        <f>E13/(E14+E15)</f>
        <v>1.6</v>
      </c>
    </row>
    <row r="14" spans="2:6" ht="12.75">
      <c r="B14" s="101"/>
      <c r="C14" s="95"/>
      <c r="D14" s="13" t="s">
        <v>64</v>
      </c>
      <c r="E14" s="14">
        <v>25000</v>
      </c>
      <c r="F14" s="94"/>
    </row>
    <row r="15" spans="2:6" ht="12.75">
      <c r="B15" s="101"/>
      <c r="C15" s="95"/>
      <c r="D15" s="13" t="s">
        <v>81</v>
      </c>
      <c r="E15" s="14">
        <v>0</v>
      </c>
      <c r="F15" s="94"/>
    </row>
    <row r="16" spans="2:6" ht="12.75">
      <c r="B16" s="101"/>
      <c r="C16" s="11"/>
      <c r="D16" s="13"/>
      <c r="E16" s="15"/>
      <c r="F16" s="11"/>
    </row>
    <row r="17" spans="2:6" ht="12.75">
      <c r="B17" s="101" t="s">
        <v>78</v>
      </c>
      <c r="C17" s="97" t="s">
        <v>65</v>
      </c>
      <c r="D17" s="13" t="s">
        <v>6</v>
      </c>
      <c r="E17" s="14">
        <v>55000</v>
      </c>
      <c r="F17" s="94">
        <f>(E17+E18)/(E19+E20)</f>
        <v>0.8235294117647058</v>
      </c>
    </row>
    <row r="18" spans="2:6" ht="12.75">
      <c r="B18" s="101"/>
      <c r="C18" s="97"/>
      <c r="D18" s="13" t="s">
        <v>80</v>
      </c>
      <c r="E18" s="14">
        <v>15000</v>
      </c>
      <c r="F18" s="94"/>
    </row>
    <row r="19" spans="2:6" ht="12.75">
      <c r="B19" s="101"/>
      <c r="C19" s="97"/>
      <c r="D19" s="13" t="s">
        <v>21</v>
      </c>
      <c r="E19" s="14">
        <v>85000</v>
      </c>
      <c r="F19" s="94"/>
    </row>
    <row r="20" spans="2:6" ht="12.75">
      <c r="B20" s="101"/>
      <c r="C20" s="97"/>
      <c r="D20" s="13" t="s">
        <v>81</v>
      </c>
      <c r="E20" s="14">
        <v>0</v>
      </c>
      <c r="F20" s="94"/>
    </row>
    <row r="21" spans="2:6" ht="12.75">
      <c r="B21" s="101"/>
      <c r="C21" s="11"/>
      <c r="D21" s="13"/>
      <c r="E21" s="15"/>
      <c r="F21" s="11"/>
    </row>
    <row r="22" spans="2:6" ht="12.75">
      <c r="B22" s="101"/>
      <c r="C22" s="97" t="s">
        <v>66</v>
      </c>
      <c r="D22" s="13" t="s">
        <v>6</v>
      </c>
      <c r="E22" s="14">
        <v>55000</v>
      </c>
      <c r="F22" s="94">
        <f>E22/E23</f>
        <v>0.6470588235294118</v>
      </c>
    </row>
    <row r="23" spans="2:6" ht="12.75">
      <c r="B23" s="101"/>
      <c r="C23" s="97"/>
      <c r="D23" s="13" t="s">
        <v>21</v>
      </c>
      <c r="E23" s="14">
        <v>85000</v>
      </c>
      <c r="F23" s="94"/>
    </row>
    <row r="24" spans="2:6" ht="12.75">
      <c r="B24" s="101"/>
      <c r="C24" s="11"/>
      <c r="D24" s="13" t="s">
        <v>83</v>
      </c>
      <c r="E24" s="15"/>
      <c r="F24" s="11"/>
    </row>
    <row r="25" spans="2:6" ht="12.75">
      <c r="B25" s="101"/>
      <c r="C25" s="97" t="s">
        <v>67</v>
      </c>
      <c r="D25" s="13" t="s">
        <v>6</v>
      </c>
      <c r="E25" s="14">
        <v>55000</v>
      </c>
      <c r="F25" s="94">
        <f>(E25-E26)/E27</f>
        <v>0.29411764705882354</v>
      </c>
    </row>
    <row r="26" spans="2:6" ht="12.75">
      <c r="B26" s="101"/>
      <c r="C26" s="97"/>
      <c r="D26" s="13" t="s">
        <v>68</v>
      </c>
      <c r="E26" s="14">
        <v>30000</v>
      </c>
      <c r="F26" s="94"/>
    </row>
    <row r="27" spans="2:6" ht="12.75">
      <c r="B27" s="101"/>
      <c r="C27" s="97"/>
      <c r="D27" s="13" t="s">
        <v>21</v>
      </c>
      <c r="E27" s="14">
        <v>85000</v>
      </c>
      <c r="F27" s="94"/>
    </row>
    <row r="28" spans="2:6" ht="12.75">
      <c r="B28" s="101"/>
      <c r="C28" s="11"/>
      <c r="D28" s="13"/>
      <c r="E28" s="15"/>
      <c r="F28" s="11"/>
    </row>
    <row r="29" spans="2:6" ht="12.75">
      <c r="B29" s="101"/>
      <c r="C29" s="97" t="s">
        <v>69</v>
      </c>
      <c r="D29" s="13" t="s">
        <v>8</v>
      </c>
      <c r="E29" s="14">
        <v>10500</v>
      </c>
      <c r="F29" s="94">
        <f>E29/E30</f>
        <v>0.12352941176470589</v>
      </c>
    </row>
    <row r="30" spans="2:6" ht="12.75">
      <c r="B30" s="101"/>
      <c r="C30" s="97"/>
      <c r="D30" s="13" t="s">
        <v>21</v>
      </c>
      <c r="E30" s="14">
        <v>85000</v>
      </c>
      <c r="F30" s="94"/>
    </row>
    <row r="31" spans="2:6" ht="12.75">
      <c r="B31" s="101"/>
      <c r="C31" s="11"/>
      <c r="D31" s="13"/>
      <c r="E31" s="15"/>
      <c r="F31" s="11"/>
    </row>
    <row r="32" spans="2:6" ht="20.25">
      <c r="B32" s="29"/>
      <c r="C32" s="92" t="s">
        <v>151</v>
      </c>
      <c r="D32" s="92"/>
      <c r="E32" s="92"/>
      <c r="F32" s="11"/>
    </row>
    <row r="33" spans="2:6" ht="12.75">
      <c r="B33" s="99" t="s">
        <v>79</v>
      </c>
      <c r="C33" s="11"/>
      <c r="D33" s="13"/>
      <c r="E33" s="15"/>
      <c r="F33" s="11"/>
    </row>
    <row r="34" spans="2:6" ht="12.75">
      <c r="B34" s="99"/>
      <c r="C34" s="97" t="s">
        <v>70</v>
      </c>
      <c r="D34" s="13" t="s">
        <v>71</v>
      </c>
      <c r="E34" s="14">
        <v>240000</v>
      </c>
      <c r="F34" s="94">
        <f>E34/E35</f>
        <v>2.1818181818181817</v>
      </c>
    </row>
    <row r="35" spans="2:6" ht="12.75">
      <c r="B35" s="99"/>
      <c r="C35" s="97"/>
      <c r="D35" s="13" t="s">
        <v>72</v>
      </c>
      <c r="E35" s="14">
        <v>110000</v>
      </c>
      <c r="F35" s="94"/>
    </row>
    <row r="36" spans="2:6" ht="12.75">
      <c r="B36" s="99"/>
      <c r="C36" s="11"/>
      <c r="D36" s="13"/>
      <c r="E36" s="15"/>
      <c r="F36" s="11"/>
    </row>
    <row r="37" spans="2:6" ht="12.75">
      <c r="B37" s="99"/>
      <c r="C37" s="97" t="s">
        <v>73</v>
      </c>
      <c r="D37" s="13" t="s">
        <v>74</v>
      </c>
      <c r="E37" s="14">
        <v>21600</v>
      </c>
      <c r="F37" s="94">
        <f>E37/E38</f>
        <v>0.09</v>
      </c>
    </row>
    <row r="38" spans="2:6" ht="12.75">
      <c r="B38" s="99"/>
      <c r="C38" s="97"/>
      <c r="D38" s="13" t="s">
        <v>71</v>
      </c>
      <c r="E38" s="14">
        <v>240000</v>
      </c>
      <c r="F38" s="94"/>
    </row>
    <row r="39" spans="2:6" ht="12.75">
      <c r="B39" s="99"/>
      <c r="C39" s="11"/>
      <c r="D39" s="13"/>
      <c r="E39" s="15"/>
      <c r="F39" s="11"/>
    </row>
    <row r="40" spans="2:6" ht="12.75">
      <c r="B40" s="99"/>
      <c r="C40" s="95" t="s">
        <v>75</v>
      </c>
      <c r="D40" s="13" t="s">
        <v>74</v>
      </c>
      <c r="E40" s="14">
        <v>21600</v>
      </c>
      <c r="F40" s="94">
        <f>E40/E41</f>
        <v>0.19636363636363635</v>
      </c>
    </row>
    <row r="41" spans="2:6" ht="12.75">
      <c r="B41" s="99"/>
      <c r="C41" s="95"/>
      <c r="D41" s="13" t="s">
        <v>72</v>
      </c>
      <c r="E41" s="14">
        <v>110000</v>
      </c>
      <c r="F41" s="94"/>
    </row>
    <row r="42" spans="2:6" ht="12.75">
      <c r="B42" s="99"/>
      <c r="C42" s="11"/>
      <c r="D42" s="13"/>
      <c r="E42" s="15"/>
      <c r="F42" s="11"/>
    </row>
    <row r="43" spans="2:6" ht="12.75">
      <c r="B43" s="99"/>
      <c r="C43" s="102" t="s">
        <v>76</v>
      </c>
      <c r="D43" s="13" t="s">
        <v>74</v>
      </c>
      <c r="E43" s="14">
        <v>21600</v>
      </c>
      <c r="F43" s="94">
        <f>E43/E44</f>
        <v>0.864</v>
      </c>
    </row>
    <row r="44" spans="2:6" ht="12.75">
      <c r="B44" s="99"/>
      <c r="C44" s="102"/>
      <c r="D44" s="13" t="s">
        <v>64</v>
      </c>
      <c r="E44" s="14">
        <v>25000</v>
      </c>
      <c r="F44" s="94"/>
    </row>
    <row r="45" spans="2:6" ht="20.25">
      <c r="B45" s="28"/>
      <c r="C45" s="30"/>
      <c r="D45" s="13"/>
      <c r="E45" s="14"/>
      <c r="F45" s="27"/>
    </row>
    <row r="46" spans="3:5" ht="22.5" customHeight="1">
      <c r="C46" s="92" t="s">
        <v>152</v>
      </c>
      <c r="D46" s="92"/>
      <c r="E46" s="92"/>
    </row>
    <row r="47" spans="2:7" ht="12.75" customHeight="1">
      <c r="B47" s="96" t="s">
        <v>92</v>
      </c>
      <c r="C47" s="95" t="s">
        <v>93</v>
      </c>
      <c r="D47" s="13" t="s">
        <v>94</v>
      </c>
      <c r="E47" s="14">
        <v>1</v>
      </c>
      <c r="F47" s="94">
        <f>E47/E48</f>
        <v>1</v>
      </c>
      <c r="G47" s="11" t="s">
        <v>128</v>
      </c>
    </row>
    <row r="48" spans="2:7" ht="12.75">
      <c r="B48" s="96"/>
      <c r="C48" s="95"/>
      <c r="D48" s="13" t="s">
        <v>95</v>
      </c>
      <c r="E48" s="14">
        <v>1</v>
      </c>
      <c r="F48" s="94"/>
      <c r="G48" s="8"/>
    </row>
    <row r="49" spans="2:7" ht="12.75">
      <c r="B49" s="96"/>
      <c r="C49" s="22"/>
      <c r="D49" s="13"/>
      <c r="G49" s="8"/>
    </row>
    <row r="50" spans="2:7" ht="12.75">
      <c r="B50" s="96"/>
      <c r="C50" s="22"/>
      <c r="D50" s="13" t="s">
        <v>96</v>
      </c>
      <c r="E50" s="14">
        <v>1</v>
      </c>
      <c r="F50" s="94">
        <f>E50/E51</f>
        <v>1</v>
      </c>
      <c r="G50" s="11" t="s">
        <v>129</v>
      </c>
    </row>
    <row r="51" spans="2:6" ht="12.75">
      <c r="B51" s="96"/>
      <c r="C51" s="22"/>
      <c r="D51" s="13" t="s">
        <v>97</v>
      </c>
      <c r="E51" s="14">
        <v>1</v>
      </c>
      <c r="F51" s="94"/>
    </row>
    <row r="52" spans="2:4" ht="12.75">
      <c r="B52" s="96"/>
      <c r="C52" s="95" t="s">
        <v>98</v>
      </c>
      <c r="D52" s="13"/>
    </row>
    <row r="53" spans="2:6" ht="12.75" customHeight="1">
      <c r="B53" s="96"/>
      <c r="C53" s="95"/>
      <c r="D53" s="13" t="s">
        <v>99</v>
      </c>
      <c r="E53" s="14">
        <v>1</v>
      </c>
      <c r="F53" s="94">
        <f>E53/E54</f>
        <v>1</v>
      </c>
    </row>
    <row r="54" spans="2:6" ht="12.75">
      <c r="B54" s="96"/>
      <c r="C54" s="95"/>
      <c r="D54" s="13" t="s">
        <v>100</v>
      </c>
      <c r="E54" s="14">
        <v>1</v>
      </c>
      <c r="F54" s="94"/>
    </row>
    <row r="55" spans="2:4" ht="12.75">
      <c r="B55" s="96"/>
      <c r="C55" s="22"/>
      <c r="D55" s="13"/>
    </row>
    <row r="56" spans="2:6" ht="12.75" customHeight="1">
      <c r="B56" s="96"/>
      <c r="C56" s="95" t="s">
        <v>101</v>
      </c>
      <c r="D56" s="13" t="s">
        <v>102</v>
      </c>
      <c r="E56" s="14">
        <v>1</v>
      </c>
      <c r="F56" s="94">
        <f>E56/E57</f>
        <v>1</v>
      </c>
    </row>
    <row r="57" spans="2:6" ht="12.75">
      <c r="B57" s="96"/>
      <c r="C57" s="95"/>
      <c r="D57" s="13" t="s">
        <v>103</v>
      </c>
      <c r="E57" s="14">
        <v>1</v>
      </c>
      <c r="F57" s="94"/>
    </row>
    <row r="58" spans="2:4" ht="12.75">
      <c r="B58" s="96"/>
      <c r="C58" s="95"/>
      <c r="D58" s="13"/>
    </row>
    <row r="59" spans="2:6" ht="12.75" customHeight="1">
      <c r="B59" s="96"/>
      <c r="C59" s="95" t="s">
        <v>104</v>
      </c>
      <c r="D59" s="13" t="s">
        <v>105</v>
      </c>
      <c r="E59" s="14">
        <v>1</v>
      </c>
      <c r="F59" s="94">
        <f>E59/E60</f>
        <v>1</v>
      </c>
    </row>
    <row r="60" spans="2:6" ht="12.75">
      <c r="B60" s="96"/>
      <c r="C60" s="95"/>
      <c r="D60" s="13" t="s">
        <v>106</v>
      </c>
      <c r="E60" s="14">
        <v>1</v>
      </c>
      <c r="F60" s="94"/>
    </row>
    <row r="61" spans="2:4" ht="12.75">
      <c r="B61" s="96"/>
      <c r="C61" s="22"/>
      <c r="D61" s="13"/>
    </row>
    <row r="62" spans="2:6" ht="12.75">
      <c r="B62" s="96"/>
      <c r="C62" s="97" t="s">
        <v>107</v>
      </c>
      <c r="D62" s="13" t="s">
        <v>108</v>
      </c>
      <c r="E62" s="14">
        <v>1</v>
      </c>
      <c r="F62" s="94">
        <f>E62/E63</f>
        <v>1</v>
      </c>
    </row>
    <row r="63" spans="2:6" ht="12.75">
      <c r="B63" s="96"/>
      <c r="C63" s="97"/>
      <c r="D63" s="13" t="s">
        <v>109</v>
      </c>
      <c r="E63" s="14">
        <v>1</v>
      </c>
      <c r="F63" s="94"/>
    </row>
    <row r="64" spans="2:4" ht="12.75">
      <c r="B64" s="96"/>
      <c r="C64" s="22"/>
      <c r="D64" s="13"/>
    </row>
    <row r="65" spans="2:6" ht="12.75">
      <c r="B65" s="96"/>
      <c r="C65" s="22"/>
      <c r="D65" s="13" t="s">
        <v>110</v>
      </c>
      <c r="E65" s="14">
        <v>1</v>
      </c>
      <c r="F65" s="94">
        <f>E65/E66</f>
        <v>1</v>
      </c>
    </row>
    <row r="66" spans="2:6" ht="12.75">
      <c r="B66" s="96"/>
      <c r="C66" s="22"/>
      <c r="D66" s="13" t="s">
        <v>6</v>
      </c>
      <c r="E66" s="14">
        <v>1</v>
      </c>
      <c r="F66" s="94"/>
    </row>
    <row r="67" spans="2:4" ht="12.75">
      <c r="B67" s="96"/>
      <c r="C67" s="22"/>
      <c r="D67" s="13"/>
    </row>
    <row r="68" spans="2:6" ht="12.75">
      <c r="B68" s="96"/>
      <c r="C68" s="22"/>
      <c r="D68" s="13" t="s">
        <v>110</v>
      </c>
      <c r="E68" s="14">
        <v>1</v>
      </c>
      <c r="F68" s="94">
        <f>E68/E69</f>
        <v>1</v>
      </c>
    </row>
    <row r="69" spans="2:6" ht="12.75">
      <c r="B69" s="96"/>
      <c r="C69" s="22"/>
      <c r="D69" s="13" t="s">
        <v>15</v>
      </c>
      <c r="E69" s="14">
        <v>1</v>
      </c>
      <c r="F69" s="94"/>
    </row>
    <row r="70" spans="2:4" ht="12.75">
      <c r="B70" s="96"/>
      <c r="C70" s="22"/>
      <c r="D70" s="13"/>
    </row>
    <row r="71" spans="2:6" ht="12.75">
      <c r="B71" s="96"/>
      <c r="C71" s="22"/>
      <c r="D71" s="13" t="s">
        <v>110</v>
      </c>
      <c r="E71" s="14">
        <v>1</v>
      </c>
      <c r="F71" s="94">
        <f>E71/E72</f>
        <v>1</v>
      </c>
    </row>
    <row r="72" spans="2:6" ht="12.75">
      <c r="B72" s="96"/>
      <c r="C72" s="22"/>
      <c r="D72" s="13" t="s">
        <v>111</v>
      </c>
      <c r="E72" s="14">
        <v>1</v>
      </c>
      <c r="F72" s="94"/>
    </row>
    <row r="73" spans="3:4" ht="12.75">
      <c r="C73" s="22"/>
      <c r="D73" s="13"/>
    </row>
    <row r="74" spans="2:6" ht="12.75">
      <c r="B74" s="96" t="s">
        <v>112</v>
      </c>
      <c r="C74" s="22"/>
      <c r="D74" s="13" t="s">
        <v>27</v>
      </c>
      <c r="E74" s="14">
        <v>1</v>
      </c>
      <c r="F74" s="94">
        <f>E74/E75</f>
        <v>1</v>
      </c>
    </row>
    <row r="75" spans="2:6" ht="12.75">
      <c r="B75" s="96"/>
      <c r="C75" s="22"/>
      <c r="D75" s="13" t="s">
        <v>6</v>
      </c>
      <c r="E75" s="14">
        <v>1</v>
      </c>
      <c r="F75" s="94"/>
    </row>
    <row r="76" spans="2:4" ht="12.75">
      <c r="B76" s="96"/>
      <c r="C76" s="22"/>
      <c r="D76" s="13"/>
    </row>
    <row r="77" spans="2:6" ht="12.75">
      <c r="B77" s="96"/>
      <c r="C77" s="22"/>
      <c r="D77" s="13" t="s">
        <v>27</v>
      </c>
      <c r="E77" s="14">
        <v>1</v>
      </c>
      <c r="F77" s="94">
        <f>E77/E78</f>
        <v>1</v>
      </c>
    </row>
    <row r="78" spans="2:6" ht="12.75">
      <c r="B78" s="96"/>
      <c r="C78" s="22"/>
      <c r="D78" s="13" t="s">
        <v>72</v>
      </c>
      <c r="E78" s="14">
        <v>1</v>
      </c>
      <c r="F78" s="94"/>
    </row>
    <row r="79" spans="2:4" ht="12.75">
      <c r="B79" s="96"/>
      <c r="C79" s="22"/>
      <c r="D79" s="13"/>
    </row>
    <row r="80" spans="2:6" ht="12.75">
      <c r="B80" s="96"/>
      <c r="C80" s="22"/>
      <c r="D80" s="13" t="s">
        <v>27</v>
      </c>
      <c r="E80" s="14">
        <v>1</v>
      </c>
      <c r="F80" s="94">
        <f>E80/E81</f>
        <v>1</v>
      </c>
    </row>
    <row r="81" spans="2:6" ht="12.75">
      <c r="B81" s="96"/>
      <c r="C81" s="22"/>
      <c r="D81" s="13" t="s">
        <v>113</v>
      </c>
      <c r="E81" s="14">
        <v>1</v>
      </c>
      <c r="F81" s="94"/>
    </row>
    <row r="82" spans="3:4" ht="12.75">
      <c r="C82" s="22"/>
      <c r="D82" s="13"/>
    </row>
    <row r="83" spans="2:6" ht="12.75">
      <c r="B83" s="98" t="s">
        <v>114</v>
      </c>
      <c r="C83" s="22"/>
      <c r="D83" s="13" t="s">
        <v>15</v>
      </c>
      <c r="E83" s="14">
        <v>1</v>
      </c>
      <c r="F83" s="94">
        <f>E83/E84</f>
        <v>1</v>
      </c>
    </row>
    <row r="84" spans="2:6" ht="12.75">
      <c r="B84" s="98"/>
      <c r="C84" s="22"/>
      <c r="D84" s="13" t="s">
        <v>26</v>
      </c>
      <c r="E84" s="14">
        <v>1</v>
      </c>
      <c r="F84" s="94"/>
    </row>
    <row r="85" spans="3:4" ht="12.75">
      <c r="C85" s="22"/>
      <c r="D85" s="13"/>
    </row>
    <row r="86" spans="2:6" ht="12.75" customHeight="1">
      <c r="B86" s="98" t="s">
        <v>117</v>
      </c>
      <c r="C86" s="97" t="s">
        <v>118</v>
      </c>
      <c r="D86" s="13" t="s">
        <v>115</v>
      </c>
      <c r="E86" s="14">
        <v>1</v>
      </c>
      <c r="F86" s="94">
        <f>E86/E87</f>
        <v>1</v>
      </c>
    </row>
    <row r="87" spans="2:6" ht="12.75">
      <c r="B87" s="98"/>
      <c r="C87" s="97"/>
      <c r="D87" s="13" t="s">
        <v>116</v>
      </c>
      <c r="E87" s="14">
        <v>1</v>
      </c>
      <c r="F87" s="94"/>
    </row>
    <row r="88" spans="2:4" ht="12.75">
      <c r="B88" s="98"/>
      <c r="C88" s="22"/>
      <c r="D88" s="13"/>
    </row>
    <row r="89" spans="2:6" ht="12.75">
      <c r="B89" s="98"/>
      <c r="C89" s="97" t="s">
        <v>119</v>
      </c>
      <c r="D89" s="13" t="s">
        <v>115</v>
      </c>
      <c r="E89" s="14">
        <v>1</v>
      </c>
      <c r="F89" s="94">
        <f>E89/E90</f>
        <v>1</v>
      </c>
    </row>
    <row r="90" spans="2:6" ht="12.75">
      <c r="B90" s="98"/>
      <c r="C90" s="97"/>
      <c r="D90" s="13" t="s">
        <v>27</v>
      </c>
      <c r="E90" s="14">
        <v>1</v>
      </c>
      <c r="F90" s="94"/>
    </row>
    <row r="91" spans="2:4" ht="12.75">
      <c r="B91" s="98"/>
      <c r="C91" s="22"/>
      <c r="D91" s="13"/>
    </row>
    <row r="92" spans="2:6" ht="12.75" customHeight="1">
      <c r="B92" s="98"/>
      <c r="C92" s="95" t="s">
        <v>120</v>
      </c>
      <c r="D92" s="13" t="s">
        <v>115</v>
      </c>
      <c r="E92" s="14">
        <v>1</v>
      </c>
      <c r="F92" s="94">
        <f>E92/E93</f>
        <v>1</v>
      </c>
    </row>
    <row r="93" spans="2:6" ht="12.75">
      <c r="B93" s="98"/>
      <c r="C93" s="95"/>
      <c r="D93" s="13" t="s">
        <v>121</v>
      </c>
      <c r="E93" s="14">
        <v>1</v>
      </c>
      <c r="F93" s="94"/>
    </row>
    <row r="94" spans="2:4" ht="12.75">
      <c r="B94" s="98"/>
      <c r="C94" s="22"/>
      <c r="D94" s="13"/>
    </row>
    <row r="95" spans="2:6" ht="12.75">
      <c r="B95" s="98"/>
      <c r="C95" s="97" t="s">
        <v>122</v>
      </c>
      <c r="D95" s="13" t="s">
        <v>123</v>
      </c>
      <c r="E95" s="14">
        <v>1</v>
      </c>
      <c r="F95" s="94">
        <f>E95/E96</f>
        <v>1</v>
      </c>
    </row>
    <row r="96" spans="2:6" ht="12.75">
      <c r="B96" s="98"/>
      <c r="C96" s="97"/>
      <c r="D96" s="13" t="s">
        <v>121</v>
      </c>
      <c r="E96" s="14">
        <v>1</v>
      </c>
      <c r="F96" s="94"/>
    </row>
    <row r="97" spans="2:4" ht="12.75">
      <c r="B97" s="98"/>
      <c r="C97" s="22"/>
      <c r="D97" s="13"/>
    </row>
    <row r="98" spans="2:6" ht="12.75" customHeight="1">
      <c r="B98" s="98"/>
      <c r="C98" s="95" t="s">
        <v>124</v>
      </c>
      <c r="D98" s="13" t="s">
        <v>121</v>
      </c>
      <c r="E98" s="14">
        <v>1</v>
      </c>
      <c r="F98" s="94">
        <f>E98/E99</f>
        <v>1</v>
      </c>
    </row>
    <row r="99" spans="2:6" ht="12.75">
      <c r="B99" s="98"/>
      <c r="C99" s="95"/>
      <c r="D99" s="13" t="s">
        <v>125</v>
      </c>
      <c r="E99" s="14">
        <v>1</v>
      </c>
      <c r="F99" s="94"/>
    </row>
    <row r="100" spans="2:4" ht="12.75">
      <c r="B100" s="98"/>
      <c r="C100" s="22"/>
      <c r="D100" s="13"/>
    </row>
    <row r="101" spans="2:6" ht="12.75" customHeight="1">
      <c r="B101" s="98"/>
      <c r="C101" s="95" t="s">
        <v>126</v>
      </c>
      <c r="D101" s="13" t="s">
        <v>27</v>
      </c>
      <c r="E101" s="14">
        <v>1</v>
      </c>
      <c r="F101" s="94">
        <f>E101/E102</f>
        <v>1</v>
      </c>
    </row>
    <row r="102" spans="2:6" ht="12.75">
      <c r="B102" s="98"/>
      <c r="C102" s="95"/>
      <c r="D102" s="13" t="s">
        <v>127</v>
      </c>
      <c r="E102" s="14">
        <v>1</v>
      </c>
      <c r="F102" s="94"/>
    </row>
    <row r="103" spans="3:4" ht="12.75">
      <c r="C103" s="22"/>
      <c r="D103" s="13"/>
    </row>
    <row r="104" ht="12.75">
      <c r="C104" s="22"/>
    </row>
    <row r="105" ht="12.75">
      <c r="C105" s="22"/>
    </row>
    <row r="106" ht="12.75">
      <c r="C106" s="22"/>
    </row>
    <row r="107" ht="12.75">
      <c r="C107" s="22"/>
    </row>
    <row r="108" ht="12.75">
      <c r="C108" s="22"/>
    </row>
    <row r="109" ht="12.75">
      <c r="C109" s="22"/>
    </row>
    <row r="110" ht="12.75">
      <c r="C110" s="22"/>
    </row>
    <row r="111" ht="12.75">
      <c r="C111" s="22"/>
    </row>
    <row r="112" ht="12.75">
      <c r="C112" s="22"/>
    </row>
    <row r="113" ht="12.75">
      <c r="C113" s="22"/>
    </row>
    <row r="114" ht="12.75">
      <c r="C114" s="22"/>
    </row>
    <row r="115" ht="12.75">
      <c r="C115" s="22"/>
    </row>
    <row r="116" ht="12.75">
      <c r="C116" s="22"/>
    </row>
    <row r="117" ht="12.75">
      <c r="C117" s="22"/>
    </row>
    <row r="118" ht="12.75">
      <c r="C118" s="22"/>
    </row>
    <row r="119" ht="12.75">
      <c r="C119" s="22"/>
    </row>
    <row r="120" ht="12.75"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</sheetData>
  <sheetProtection/>
  <mergeCells count="65">
    <mergeCell ref="F25:F27"/>
    <mergeCell ref="F29:F30"/>
    <mergeCell ref="F34:F35"/>
    <mergeCell ref="F37:F38"/>
    <mergeCell ref="F40:F41"/>
    <mergeCell ref="F43:F44"/>
    <mergeCell ref="F4:F5"/>
    <mergeCell ref="F7:F8"/>
    <mergeCell ref="F10:F11"/>
    <mergeCell ref="F13:F15"/>
    <mergeCell ref="F17:F20"/>
    <mergeCell ref="F22:F23"/>
    <mergeCell ref="B33:B44"/>
    <mergeCell ref="B2:F2"/>
    <mergeCell ref="C17:C20"/>
    <mergeCell ref="B17:B31"/>
    <mergeCell ref="C22:C23"/>
    <mergeCell ref="C25:C27"/>
    <mergeCell ref="B4:B16"/>
    <mergeCell ref="C13:C15"/>
    <mergeCell ref="C43:C44"/>
    <mergeCell ref="C4:C5"/>
    <mergeCell ref="C37:C38"/>
    <mergeCell ref="C40:C41"/>
    <mergeCell ref="C52:C54"/>
    <mergeCell ref="C56:C58"/>
    <mergeCell ref="C7:C8"/>
    <mergeCell ref="C10:C11"/>
    <mergeCell ref="C29:C30"/>
    <mergeCell ref="C34:C35"/>
    <mergeCell ref="B83:B84"/>
    <mergeCell ref="B86:B102"/>
    <mergeCell ref="C95:C96"/>
    <mergeCell ref="C101:C102"/>
    <mergeCell ref="C98:C99"/>
    <mergeCell ref="C86:C87"/>
    <mergeCell ref="C89:C90"/>
    <mergeCell ref="B47:B72"/>
    <mergeCell ref="B74:B81"/>
    <mergeCell ref="C62:C63"/>
    <mergeCell ref="C59:C60"/>
    <mergeCell ref="F47:F48"/>
    <mergeCell ref="F50:F51"/>
    <mergeCell ref="F53:F54"/>
    <mergeCell ref="F56:F57"/>
    <mergeCell ref="F59:F60"/>
    <mergeCell ref="F95:F96"/>
    <mergeCell ref="F98:F99"/>
    <mergeCell ref="F101:F102"/>
    <mergeCell ref="F80:F81"/>
    <mergeCell ref="F83:F84"/>
    <mergeCell ref="F86:F87"/>
    <mergeCell ref="F89:F90"/>
    <mergeCell ref="F62:F63"/>
    <mergeCell ref="F65:F66"/>
    <mergeCell ref="C3:E3"/>
    <mergeCell ref="C32:E32"/>
    <mergeCell ref="C46:E46"/>
    <mergeCell ref="F92:F93"/>
    <mergeCell ref="F68:F69"/>
    <mergeCell ref="F71:F72"/>
    <mergeCell ref="F74:F75"/>
    <mergeCell ref="F77:F78"/>
    <mergeCell ref="C92:C93"/>
    <mergeCell ref="C47:C48"/>
  </mergeCells>
  <printOptions/>
  <pageMargins left="0.787401575" right="0.787401575" top="0.984251969" bottom="0.984251969" header="0.492125985" footer="0.492125985"/>
  <pageSetup horizontalDpi="120" verticalDpi="12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9.421875" style="0" customWidth="1"/>
    <col min="3" max="3" width="19.421875" style="0" customWidth="1"/>
    <col min="4" max="4" width="16.421875" style="0" customWidth="1"/>
    <col min="7" max="7" width="18.140625" style="0" customWidth="1"/>
  </cols>
  <sheetData>
    <row r="2" spans="1:5" ht="15.75">
      <c r="A2" s="103" t="s">
        <v>131</v>
      </c>
      <c r="B2" s="103"/>
      <c r="C2" s="103"/>
      <c r="D2" s="103"/>
      <c r="E2" s="103"/>
    </row>
    <row r="3" ht="12.75">
      <c r="C3" s="31" t="s">
        <v>140</v>
      </c>
    </row>
    <row r="4" ht="12.75">
      <c r="B4" s="1" t="s">
        <v>3</v>
      </c>
    </row>
    <row r="5" ht="12.75">
      <c r="B5" s="1"/>
    </row>
    <row r="6" spans="3:4" ht="15">
      <c r="C6" s="26" t="s">
        <v>130</v>
      </c>
      <c r="D6" s="26" t="s">
        <v>131</v>
      </c>
    </row>
    <row r="7" spans="2:4" ht="12.75">
      <c r="B7" s="1" t="s">
        <v>38</v>
      </c>
      <c r="C7" s="19">
        <v>240000</v>
      </c>
      <c r="D7" s="32">
        <v>1</v>
      </c>
    </row>
    <row r="8" spans="2:4" ht="12.75">
      <c r="B8" s="11" t="s">
        <v>39</v>
      </c>
      <c r="C8" s="19">
        <v>94000</v>
      </c>
      <c r="D8" s="32">
        <f>C8*D$7/C$7</f>
        <v>0.39166666666666666</v>
      </c>
    </row>
    <row r="9" spans="2:4" ht="12.75">
      <c r="B9" s="11" t="s">
        <v>40</v>
      </c>
      <c r="C9" s="19">
        <v>0</v>
      </c>
      <c r="D9" s="32">
        <f aca="true" t="shared" si="0" ref="D9:D25">C9*D$7/C$7</f>
        <v>0</v>
      </c>
    </row>
    <row r="10" spans="2:4" ht="12.75">
      <c r="B10" s="11" t="s">
        <v>41</v>
      </c>
      <c r="C10" s="19">
        <v>0</v>
      </c>
      <c r="D10" s="32">
        <f t="shared" si="0"/>
        <v>0</v>
      </c>
    </row>
    <row r="11" spans="2:4" ht="12.75">
      <c r="B11" s="1" t="s">
        <v>42</v>
      </c>
      <c r="C11" s="18">
        <f>C7-C8-C9-C10</f>
        <v>146000</v>
      </c>
      <c r="D11" s="32">
        <f t="shared" si="0"/>
        <v>0.6083333333333333</v>
      </c>
    </row>
    <row r="12" spans="2:4" ht="12.75">
      <c r="B12" s="11" t="s">
        <v>43</v>
      </c>
      <c r="C12" s="18">
        <f>SUM(C13+C14+C15)</f>
        <v>87000</v>
      </c>
      <c r="D12" s="32">
        <f t="shared" si="0"/>
        <v>0.3625</v>
      </c>
    </row>
    <row r="13" spans="2:4" ht="12.75">
      <c r="B13" s="4" t="s">
        <v>44</v>
      </c>
      <c r="C13" s="19">
        <v>16000</v>
      </c>
      <c r="D13" s="32">
        <f t="shared" si="0"/>
        <v>0.06666666666666667</v>
      </c>
    </row>
    <row r="14" spans="2:4" ht="12.75">
      <c r="B14" s="4" t="s">
        <v>45</v>
      </c>
      <c r="C14" s="19">
        <v>65000</v>
      </c>
      <c r="D14" s="32">
        <f t="shared" si="0"/>
        <v>0.2708333333333333</v>
      </c>
    </row>
    <row r="15" spans="2:4" ht="12.75">
      <c r="B15" s="4" t="s">
        <v>46</v>
      </c>
      <c r="C15" s="19">
        <v>6000</v>
      </c>
      <c r="D15" s="32">
        <f t="shared" si="0"/>
        <v>0.025</v>
      </c>
    </row>
    <row r="16" spans="2:4" ht="12.75">
      <c r="B16" s="11" t="s">
        <v>47</v>
      </c>
      <c r="C16" s="19">
        <v>0</v>
      </c>
      <c r="D16" s="32">
        <f t="shared" si="0"/>
        <v>0</v>
      </c>
    </row>
    <row r="17" spans="2:4" ht="12.75">
      <c r="B17" s="1" t="s">
        <v>55</v>
      </c>
      <c r="C17" s="18">
        <f>C11-C12+C16</f>
        <v>59000</v>
      </c>
      <c r="D17" s="32">
        <f t="shared" si="0"/>
        <v>0.24583333333333332</v>
      </c>
    </row>
    <row r="18" spans="2:4" ht="12.75">
      <c r="B18" s="11" t="s">
        <v>48</v>
      </c>
      <c r="C18" s="19">
        <v>1000</v>
      </c>
      <c r="D18" s="32">
        <f t="shared" si="0"/>
        <v>0.004166666666666667</v>
      </c>
    </row>
    <row r="19" spans="2:4" ht="12.75">
      <c r="B19" s="11" t="s">
        <v>49</v>
      </c>
      <c r="C19" s="19">
        <v>22400</v>
      </c>
      <c r="D19" s="32">
        <f t="shared" si="0"/>
        <v>0.09333333333333334</v>
      </c>
    </row>
    <row r="20" spans="2:4" ht="12.75">
      <c r="B20" s="1" t="s">
        <v>50</v>
      </c>
      <c r="C20" s="18">
        <f>C17+C18-C19</f>
        <v>37600</v>
      </c>
      <c r="D20" s="32">
        <f t="shared" si="0"/>
        <v>0.15666666666666668</v>
      </c>
    </row>
    <row r="21" spans="2:4" ht="12.75">
      <c r="B21" s="11" t="s">
        <v>51</v>
      </c>
      <c r="C21" s="19">
        <v>0</v>
      </c>
      <c r="D21" s="32">
        <f t="shared" si="0"/>
        <v>0</v>
      </c>
    </row>
    <row r="22" spans="2:6" ht="12.75">
      <c r="B22" s="1" t="s">
        <v>90</v>
      </c>
      <c r="C22" s="18">
        <f>C20+C21</f>
        <v>37600</v>
      </c>
      <c r="D22" s="32">
        <f t="shared" si="0"/>
        <v>0.15666666666666668</v>
      </c>
      <c r="E22" s="20"/>
      <c r="F22" s="20"/>
    </row>
    <row r="23" spans="2:4" ht="12.75">
      <c r="B23" s="11" t="s">
        <v>52</v>
      </c>
      <c r="C23" s="19">
        <v>16000</v>
      </c>
      <c r="D23" s="32">
        <f t="shared" si="0"/>
        <v>0.06666666666666667</v>
      </c>
    </row>
    <row r="24" spans="2:4" ht="12.75">
      <c r="B24" s="11" t="s">
        <v>53</v>
      </c>
      <c r="C24" s="19">
        <v>0</v>
      </c>
      <c r="D24" s="32">
        <f t="shared" si="0"/>
        <v>0</v>
      </c>
    </row>
    <row r="25" spans="2:4" ht="12.75">
      <c r="B25" s="1" t="s">
        <v>54</v>
      </c>
      <c r="C25" s="18">
        <f>C22-C23-C24</f>
        <v>21600</v>
      </c>
      <c r="D25" s="32">
        <f t="shared" si="0"/>
        <v>0.09</v>
      </c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</sheetData>
  <sheetProtection/>
  <mergeCells count="1">
    <mergeCell ref="A2:E2"/>
  </mergeCells>
  <printOptions/>
  <pageMargins left="0.787401575" right="0.787401575" top="0.984251969" bottom="0.984251969" header="0.492125985" footer="0.492125985"/>
  <pageSetup horizontalDpi="300" verticalDpi="3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5"/>
  <sheetViews>
    <sheetView zoomScale="90" zoomScaleNormal="90" zoomScalePageLayoutView="0" workbookViewId="0" topLeftCell="A1">
      <selection activeCell="A12" sqref="A12"/>
    </sheetView>
  </sheetViews>
  <sheetFormatPr defaultColWidth="9.140625" defaultRowHeight="12.75"/>
  <cols>
    <col min="1" max="1" width="44.421875" style="0" customWidth="1"/>
    <col min="2" max="4" width="16.7109375" style="0" bestFit="1" customWidth="1"/>
    <col min="5" max="7" width="11.00390625" style="0" bestFit="1" customWidth="1"/>
  </cols>
  <sheetData>
    <row r="2" spans="1:7" ht="15">
      <c r="A2" s="104" t="s">
        <v>135</v>
      </c>
      <c r="B2" s="104"/>
      <c r="C2" s="104"/>
      <c r="D2" s="104"/>
      <c r="E2" s="104"/>
      <c r="F2" s="104"/>
      <c r="G2" s="104"/>
    </row>
    <row r="3" ht="12.75">
      <c r="A3" s="42" t="s">
        <v>139</v>
      </c>
    </row>
    <row r="5" spans="2:7" ht="12.75">
      <c r="B5" s="8" t="s">
        <v>35</v>
      </c>
      <c r="C5" s="8" t="s">
        <v>36</v>
      </c>
      <c r="D5" s="8" t="s">
        <v>37</v>
      </c>
      <c r="E5" s="23" t="s">
        <v>132</v>
      </c>
      <c r="F5" s="24" t="s">
        <v>133</v>
      </c>
      <c r="G5" s="25" t="s">
        <v>134</v>
      </c>
    </row>
    <row r="6" spans="1:7" ht="12.75">
      <c r="A6" s="1" t="s">
        <v>38</v>
      </c>
      <c r="B6" s="19">
        <v>240000</v>
      </c>
      <c r="C6" s="19">
        <v>312000</v>
      </c>
      <c r="D6" s="19">
        <v>0</v>
      </c>
      <c r="E6" s="33">
        <v>1</v>
      </c>
      <c r="F6" s="37">
        <f>C6*E6/B6</f>
        <v>1.3</v>
      </c>
      <c r="G6" s="38">
        <f>D6*F6/C6</f>
        <v>0</v>
      </c>
    </row>
    <row r="7" spans="1:7" ht="12.75">
      <c r="A7" s="11" t="s">
        <v>39</v>
      </c>
      <c r="B7" s="19">
        <v>94000</v>
      </c>
      <c r="C7" s="19">
        <v>106000</v>
      </c>
      <c r="D7" s="19">
        <v>0</v>
      </c>
      <c r="E7" s="33">
        <v>1</v>
      </c>
      <c r="F7" s="37">
        <f aca="true" t="shared" si="0" ref="F7:F24">C7*E7/B7</f>
        <v>1.127659574468085</v>
      </c>
      <c r="G7" s="38">
        <f aca="true" t="shared" si="1" ref="G7:G24">D7*F7/C7</f>
        <v>0</v>
      </c>
    </row>
    <row r="8" spans="1:7" ht="12.75">
      <c r="A8" s="11" t="s">
        <v>40</v>
      </c>
      <c r="B8" s="19">
        <v>0</v>
      </c>
      <c r="C8" s="19">
        <v>0</v>
      </c>
      <c r="D8" s="19">
        <v>0</v>
      </c>
      <c r="E8" s="33">
        <v>1</v>
      </c>
      <c r="F8" s="37"/>
      <c r="G8" s="38"/>
    </row>
    <row r="9" spans="1:7" ht="12.75">
      <c r="A9" s="11" t="s">
        <v>41</v>
      </c>
      <c r="B9" s="19">
        <v>0</v>
      </c>
      <c r="C9" s="19">
        <v>0</v>
      </c>
      <c r="D9" s="19">
        <v>0</v>
      </c>
      <c r="E9" s="33">
        <v>1</v>
      </c>
      <c r="F9" s="37"/>
      <c r="G9" s="38"/>
    </row>
    <row r="10" spans="1:7" ht="12.75">
      <c r="A10" s="1" t="s">
        <v>42</v>
      </c>
      <c r="B10" s="18">
        <f>B6-B7-B8-B9</f>
        <v>146000</v>
      </c>
      <c r="C10" s="18">
        <f>C6-C7-C8-C9</f>
        <v>206000</v>
      </c>
      <c r="D10" s="18">
        <f>D6-D7-D8-D9</f>
        <v>0</v>
      </c>
      <c r="E10" s="33">
        <v>1</v>
      </c>
      <c r="F10" s="37">
        <f t="shared" si="0"/>
        <v>1.4109589041095891</v>
      </c>
      <c r="G10" s="38">
        <f t="shared" si="1"/>
        <v>0</v>
      </c>
    </row>
    <row r="11" spans="1:7" ht="12.75">
      <c r="A11" s="11" t="s">
        <v>43</v>
      </c>
      <c r="B11" s="18">
        <f>SUM(B12+B13+B14)</f>
        <v>87000</v>
      </c>
      <c r="C11" s="18">
        <f>SUM(C12+C13+C14)</f>
        <v>103000</v>
      </c>
      <c r="D11" s="18">
        <f>SUM(D12+D13+D14)</f>
        <v>0</v>
      </c>
      <c r="E11" s="33">
        <v>1</v>
      </c>
      <c r="F11" s="37">
        <f t="shared" si="0"/>
        <v>1.1839080459770115</v>
      </c>
      <c r="G11" s="38">
        <f t="shared" si="1"/>
        <v>0</v>
      </c>
    </row>
    <row r="12" spans="1:7" ht="12.75">
      <c r="A12" s="4" t="s">
        <v>44</v>
      </c>
      <c r="B12" s="19">
        <v>16000</v>
      </c>
      <c r="C12" s="19">
        <v>39000</v>
      </c>
      <c r="D12" s="19">
        <v>0</v>
      </c>
      <c r="E12" s="33">
        <v>1</v>
      </c>
      <c r="F12" s="37">
        <f t="shared" si="0"/>
        <v>2.4375</v>
      </c>
      <c r="G12" s="38">
        <f t="shared" si="1"/>
        <v>0</v>
      </c>
    </row>
    <row r="13" spans="1:7" ht="12.75">
      <c r="A13" s="4" t="s">
        <v>45</v>
      </c>
      <c r="B13" s="19">
        <v>65000</v>
      </c>
      <c r="C13" s="19">
        <v>55000</v>
      </c>
      <c r="D13" s="19">
        <v>0</v>
      </c>
      <c r="E13" s="33">
        <v>1</v>
      </c>
      <c r="F13" s="37">
        <f t="shared" si="0"/>
        <v>0.8461538461538461</v>
      </c>
      <c r="G13" s="38">
        <f t="shared" si="1"/>
        <v>0</v>
      </c>
    </row>
    <row r="14" spans="1:7" ht="12.75">
      <c r="A14" s="4" t="s">
        <v>46</v>
      </c>
      <c r="B14" s="19">
        <v>6000</v>
      </c>
      <c r="C14" s="19">
        <v>9000</v>
      </c>
      <c r="D14" s="19">
        <v>0</v>
      </c>
      <c r="E14" s="33">
        <v>1</v>
      </c>
      <c r="F14" s="37">
        <f t="shared" si="0"/>
        <v>1.5</v>
      </c>
      <c r="G14" s="38">
        <f t="shared" si="1"/>
        <v>0</v>
      </c>
    </row>
    <row r="15" spans="1:7" ht="12.75">
      <c r="A15" s="11" t="s">
        <v>47</v>
      </c>
      <c r="B15" s="19">
        <v>0</v>
      </c>
      <c r="C15" s="19">
        <v>0</v>
      </c>
      <c r="D15" s="19">
        <v>0</v>
      </c>
      <c r="E15" s="33">
        <v>1</v>
      </c>
      <c r="F15" s="37"/>
      <c r="G15" s="38"/>
    </row>
    <row r="16" spans="1:7" ht="12.75">
      <c r="A16" s="1" t="s">
        <v>55</v>
      </c>
      <c r="B16" s="18">
        <f>B10-B11+B15</f>
        <v>59000</v>
      </c>
      <c r="C16" s="18">
        <f>C10-C11+C15</f>
        <v>103000</v>
      </c>
      <c r="D16" s="18">
        <f>D10-D11+D15</f>
        <v>0</v>
      </c>
      <c r="E16" s="33">
        <v>1</v>
      </c>
      <c r="F16" s="37">
        <f t="shared" si="0"/>
        <v>1.7457627118644068</v>
      </c>
      <c r="G16" s="38">
        <f t="shared" si="1"/>
        <v>0</v>
      </c>
    </row>
    <row r="17" spans="1:7" ht="12.75">
      <c r="A17" s="11" t="s">
        <v>48</v>
      </c>
      <c r="B17" s="19">
        <v>1000</v>
      </c>
      <c r="C17" s="19">
        <v>11000</v>
      </c>
      <c r="D17" s="19">
        <v>0</v>
      </c>
      <c r="E17" s="33">
        <v>1</v>
      </c>
      <c r="F17" s="37">
        <f t="shared" si="0"/>
        <v>11</v>
      </c>
      <c r="G17" s="38">
        <f t="shared" si="1"/>
        <v>0</v>
      </c>
    </row>
    <row r="18" spans="1:7" ht="12.75">
      <c r="A18" s="11" t="s">
        <v>49</v>
      </c>
      <c r="B18" s="19">
        <v>22400</v>
      </c>
      <c r="C18" s="19">
        <v>12400</v>
      </c>
      <c r="D18" s="19">
        <v>0</v>
      </c>
      <c r="E18" s="33">
        <v>1</v>
      </c>
      <c r="F18" s="37">
        <f t="shared" si="0"/>
        <v>0.5535714285714286</v>
      </c>
      <c r="G18" s="38">
        <f t="shared" si="1"/>
        <v>0</v>
      </c>
    </row>
    <row r="19" spans="1:7" ht="12.75">
      <c r="A19" s="1" t="s">
        <v>50</v>
      </c>
      <c r="B19" s="18">
        <f>B16+B17-B18</f>
        <v>37600</v>
      </c>
      <c r="C19" s="18">
        <f>C16+C17-C18</f>
        <v>101600</v>
      </c>
      <c r="D19" s="18">
        <f>D16+D17-D18</f>
        <v>0</v>
      </c>
      <c r="E19" s="33">
        <v>1</v>
      </c>
      <c r="F19" s="37">
        <f t="shared" si="0"/>
        <v>2.702127659574468</v>
      </c>
      <c r="G19" s="38">
        <f t="shared" si="1"/>
        <v>0</v>
      </c>
    </row>
    <row r="20" spans="1:7" ht="12.75">
      <c r="A20" s="11" t="s">
        <v>51</v>
      </c>
      <c r="B20" s="19">
        <v>0</v>
      </c>
      <c r="C20" s="19">
        <v>0</v>
      </c>
      <c r="D20" s="19">
        <v>0</v>
      </c>
      <c r="E20" s="33">
        <v>1</v>
      </c>
      <c r="F20" s="37"/>
      <c r="G20" s="38"/>
    </row>
    <row r="21" spans="1:7" ht="12.75">
      <c r="A21" s="1" t="s">
        <v>90</v>
      </c>
      <c r="B21" s="18">
        <f>B19+B20</f>
        <v>37600</v>
      </c>
      <c r="C21" s="18">
        <f>C19+C20</f>
        <v>101600</v>
      </c>
      <c r="D21" s="18">
        <f>D19+D20</f>
        <v>0</v>
      </c>
      <c r="E21" s="33">
        <v>1</v>
      </c>
      <c r="F21" s="37">
        <f t="shared" si="0"/>
        <v>2.702127659574468</v>
      </c>
      <c r="G21" s="38">
        <f t="shared" si="1"/>
        <v>0</v>
      </c>
    </row>
    <row r="22" spans="1:7" ht="12.75">
      <c r="A22" s="11" t="s">
        <v>52</v>
      </c>
      <c r="B22" s="19">
        <v>16000</v>
      </c>
      <c r="C22" s="19">
        <v>40000</v>
      </c>
      <c r="D22" s="19">
        <v>0</v>
      </c>
      <c r="E22" s="33">
        <v>1</v>
      </c>
      <c r="F22" s="37">
        <f t="shared" si="0"/>
        <v>2.5</v>
      </c>
      <c r="G22" s="38">
        <f t="shared" si="1"/>
        <v>0</v>
      </c>
    </row>
    <row r="23" spans="1:7" ht="12.75">
      <c r="A23" s="11" t="s">
        <v>53</v>
      </c>
      <c r="B23" s="19">
        <v>0</v>
      </c>
      <c r="C23" s="19">
        <v>8200</v>
      </c>
      <c r="D23" s="19">
        <v>0</v>
      </c>
      <c r="E23" s="33">
        <v>1</v>
      </c>
      <c r="F23" s="37"/>
      <c r="G23" s="38"/>
    </row>
    <row r="24" spans="1:7" ht="12.75">
      <c r="A24" s="1" t="s">
        <v>54</v>
      </c>
      <c r="B24" s="18">
        <f>B21-B22-B23</f>
        <v>21600</v>
      </c>
      <c r="C24" s="18">
        <f>C21-C22-C23</f>
        <v>53400</v>
      </c>
      <c r="D24" s="18">
        <f>D21-D22-D23</f>
        <v>0</v>
      </c>
      <c r="E24" s="34">
        <v>1</v>
      </c>
      <c r="F24" s="39">
        <f t="shared" si="0"/>
        <v>2.4722222222222223</v>
      </c>
      <c r="G24" s="40">
        <f t="shared" si="1"/>
        <v>0</v>
      </c>
    </row>
    <row r="25" spans="2:4" ht="12.75">
      <c r="B25" s="9"/>
      <c r="C25" s="9"/>
      <c r="D25" s="9"/>
    </row>
  </sheetData>
  <sheetProtection/>
  <mergeCells count="1">
    <mergeCell ref="A2:G2"/>
  </mergeCells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T56"/>
  <sheetViews>
    <sheetView zoomScalePageLayoutView="0" workbookViewId="0" topLeftCell="A45">
      <selection activeCell="B59" sqref="B59"/>
    </sheetView>
  </sheetViews>
  <sheetFormatPr defaultColWidth="9.140625" defaultRowHeight="12.75"/>
  <cols>
    <col min="2" max="2" width="10.28125" style="0" customWidth="1"/>
  </cols>
  <sheetData>
    <row r="2" spans="2:9" ht="12.75">
      <c r="B2" s="107" t="s">
        <v>141</v>
      </c>
      <c r="C2" s="107"/>
      <c r="D2" s="107"/>
      <c r="E2" s="107"/>
      <c r="F2" s="107"/>
      <c r="G2" s="107"/>
      <c r="H2" s="107"/>
      <c r="I2" s="107"/>
    </row>
    <row r="3" spans="2:9" ht="12.75">
      <c r="B3" s="35"/>
      <c r="C3" s="35"/>
      <c r="D3" s="35"/>
      <c r="E3" s="35"/>
      <c r="F3" s="35"/>
      <c r="G3" s="35"/>
      <c r="H3" s="35"/>
      <c r="I3" s="35"/>
    </row>
    <row r="4" spans="2:3" ht="12.75">
      <c r="B4" s="2"/>
      <c r="C4" s="2"/>
    </row>
    <row r="5" spans="2:6" ht="12.75">
      <c r="B5" s="108"/>
      <c r="C5" s="108"/>
      <c r="D5" s="108"/>
      <c r="E5" s="108"/>
      <c r="F5" s="108"/>
    </row>
    <row r="6" spans="2:4" ht="12.75">
      <c r="B6" s="1" t="s">
        <v>142</v>
      </c>
      <c r="D6" s="36" t="s">
        <v>143</v>
      </c>
    </row>
    <row r="7" spans="2:3" ht="12.75">
      <c r="B7" s="2"/>
      <c r="C7" s="2"/>
    </row>
    <row r="8" spans="2:4" ht="12.75">
      <c r="B8" s="1"/>
      <c r="D8" s="36"/>
    </row>
    <row r="9" ht="12.75" customHeight="1">
      <c r="B9" s="45" t="s">
        <v>210</v>
      </c>
    </row>
    <row r="10" ht="12.75" customHeight="1">
      <c r="B10" t="s">
        <v>167</v>
      </c>
    </row>
    <row r="11" ht="12.75" customHeight="1">
      <c r="B11" t="s">
        <v>168</v>
      </c>
    </row>
    <row r="12" ht="12.75" customHeight="1">
      <c r="B12" t="s">
        <v>169</v>
      </c>
    </row>
    <row r="13" ht="12.75" customHeight="1">
      <c r="B13" t="s">
        <v>170</v>
      </c>
    </row>
    <row r="14" ht="12.75" customHeight="1">
      <c r="B14" t="s">
        <v>171</v>
      </c>
    </row>
    <row r="15" spans="2:20" ht="12.75" customHeight="1">
      <c r="B15" t="s">
        <v>172</v>
      </c>
      <c r="I15" s="105" t="s">
        <v>208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</row>
    <row r="16" ht="12.75">
      <c r="B16" t="s">
        <v>173</v>
      </c>
    </row>
    <row r="17" ht="12.75">
      <c r="B17" t="s">
        <v>174</v>
      </c>
    </row>
    <row r="18" ht="12.75">
      <c r="B18" t="s">
        <v>175</v>
      </c>
    </row>
    <row r="19" ht="12.75">
      <c r="B19" t="s">
        <v>176</v>
      </c>
    </row>
    <row r="21" spans="2:7" ht="12.75">
      <c r="B21" t="s">
        <v>177</v>
      </c>
      <c r="G21">
        <v>210</v>
      </c>
    </row>
    <row r="22" ht="12.75">
      <c r="B22" t="s">
        <v>178</v>
      </c>
    </row>
    <row r="24" spans="2:11" ht="12.75">
      <c r="B24">
        <v>62</v>
      </c>
      <c r="C24">
        <v>79</v>
      </c>
      <c r="D24">
        <v>422</v>
      </c>
      <c r="E24">
        <v>283</v>
      </c>
      <c r="F24">
        <v>231</v>
      </c>
      <c r="G24">
        <v>91</v>
      </c>
      <c r="H24">
        <v>109</v>
      </c>
      <c r="I24">
        <v>138</v>
      </c>
      <c r="J24">
        <v>196</v>
      </c>
      <c r="K24">
        <v>220</v>
      </c>
    </row>
    <row r="25" spans="2:11" ht="12.75">
      <c r="B25">
        <v>335</v>
      </c>
      <c r="C25">
        <v>326</v>
      </c>
      <c r="D25">
        <v>55</v>
      </c>
      <c r="E25">
        <v>26</v>
      </c>
      <c r="F25">
        <v>58</v>
      </c>
      <c r="G25">
        <v>66</v>
      </c>
      <c r="H25">
        <v>322</v>
      </c>
      <c r="I25">
        <v>56</v>
      </c>
      <c r="J25">
        <v>82</v>
      </c>
      <c r="K25">
        <v>97</v>
      </c>
    </row>
    <row r="26" spans="2:11" ht="12.75">
      <c r="B26">
        <v>86</v>
      </c>
      <c r="C26">
        <v>74</v>
      </c>
      <c r="D26">
        <v>99</v>
      </c>
      <c r="E26">
        <v>119</v>
      </c>
      <c r="F26">
        <v>123</v>
      </c>
      <c r="G26">
        <v>162</v>
      </c>
      <c r="H26">
        <v>164</v>
      </c>
      <c r="I26">
        <v>248</v>
      </c>
      <c r="J26">
        <v>210</v>
      </c>
      <c r="K26">
        <v>250</v>
      </c>
    </row>
    <row r="28" ht="13.5" thickBot="1">
      <c r="B28" t="s">
        <v>179</v>
      </c>
    </row>
    <row r="29" spans="2:11" ht="12.75">
      <c r="B29" s="46">
        <v>26</v>
      </c>
      <c r="C29" s="47">
        <v>58</v>
      </c>
      <c r="D29" s="48">
        <v>74</v>
      </c>
      <c r="E29" s="47">
        <v>86</v>
      </c>
      <c r="F29" s="48">
        <v>99</v>
      </c>
      <c r="G29" s="47">
        <v>123</v>
      </c>
      <c r="H29" s="48">
        <v>164</v>
      </c>
      <c r="I29" s="47">
        <v>220</v>
      </c>
      <c r="J29" s="48">
        <v>250</v>
      </c>
      <c r="K29" s="47">
        <v>326</v>
      </c>
    </row>
    <row r="30" spans="2:11" ht="12.75">
      <c r="B30" s="49">
        <v>55</v>
      </c>
      <c r="C30" s="50">
        <v>62</v>
      </c>
      <c r="D30" s="51">
        <v>79</v>
      </c>
      <c r="E30" s="50">
        <v>91</v>
      </c>
      <c r="F30" s="51">
        <v>109</v>
      </c>
      <c r="G30" s="50">
        <v>138</v>
      </c>
      <c r="H30" s="51">
        <v>196</v>
      </c>
      <c r="I30" s="50">
        <v>231</v>
      </c>
      <c r="J30" s="51">
        <v>283</v>
      </c>
      <c r="K30" s="50">
        <v>325</v>
      </c>
    </row>
    <row r="31" spans="2:11" ht="13.5" thickBot="1">
      <c r="B31" s="52">
        <v>56</v>
      </c>
      <c r="C31" s="53">
        <v>66</v>
      </c>
      <c r="D31" s="54">
        <v>82</v>
      </c>
      <c r="E31" s="53">
        <v>97</v>
      </c>
      <c r="F31" s="54">
        <v>119</v>
      </c>
      <c r="G31" s="53">
        <v>162</v>
      </c>
      <c r="H31" s="54">
        <v>210</v>
      </c>
      <c r="I31" s="53">
        <v>248</v>
      </c>
      <c r="J31" s="54">
        <v>322</v>
      </c>
      <c r="K31" s="53">
        <v>422</v>
      </c>
    </row>
    <row r="32" spans="2:11" ht="12.75"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ht="12.75">
      <c r="B33" t="s">
        <v>180</v>
      </c>
    </row>
    <row r="34" ht="13.5" thickBot="1"/>
    <row r="35" spans="3:11" ht="13.5" thickBot="1">
      <c r="C35" s="55">
        <v>1</v>
      </c>
      <c r="D35" s="56">
        <v>2</v>
      </c>
      <c r="E35" s="56">
        <v>3</v>
      </c>
      <c r="F35" s="56">
        <v>4</v>
      </c>
      <c r="G35" s="56">
        <v>5</v>
      </c>
      <c r="H35" s="56">
        <v>6</v>
      </c>
      <c r="I35" s="56">
        <v>7</v>
      </c>
      <c r="J35" s="56">
        <v>8</v>
      </c>
      <c r="K35" s="57">
        <v>9</v>
      </c>
    </row>
    <row r="36" spans="2:11" ht="12.75">
      <c r="B36" s="59" t="s">
        <v>181</v>
      </c>
      <c r="C36" s="60">
        <f aca="true" t="shared" si="0" ref="C36:K36">(B31+C29)/2</f>
        <v>57</v>
      </c>
      <c r="D36" s="60">
        <f t="shared" si="0"/>
        <v>70</v>
      </c>
      <c r="E36" s="60">
        <f t="shared" si="0"/>
        <v>84</v>
      </c>
      <c r="F36" s="60">
        <f t="shared" si="0"/>
        <v>98</v>
      </c>
      <c r="G36" s="60">
        <f t="shared" si="0"/>
        <v>121</v>
      </c>
      <c r="H36" s="60">
        <f t="shared" si="0"/>
        <v>163</v>
      </c>
      <c r="I36" s="60">
        <f t="shared" si="0"/>
        <v>215</v>
      </c>
      <c r="J36" s="60">
        <f t="shared" si="0"/>
        <v>249</v>
      </c>
      <c r="K36" s="61">
        <f t="shared" si="0"/>
        <v>324</v>
      </c>
    </row>
    <row r="37" spans="2:11" ht="13.5" thickBot="1">
      <c r="B37" s="62" t="s">
        <v>182</v>
      </c>
      <c r="C37" s="63"/>
      <c r="D37" s="64"/>
      <c r="E37" s="64"/>
      <c r="F37" s="64"/>
      <c r="G37" s="64">
        <f>G36</f>
        <v>121</v>
      </c>
      <c r="H37" s="64"/>
      <c r="I37" s="64"/>
      <c r="J37" s="64"/>
      <c r="K37" s="65"/>
    </row>
    <row r="39" ht="12.75">
      <c r="B39" t="s">
        <v>183</v>
      </c>
    </row>
    <row r="40" ht="12.75">
      <c r="B40" t="s">
        <v>184</v>
      </c>
    </row>
    <row r="41" ht="12.75">
      <c r="B41" t="s">
        <v>185</v>
      </c>
    </row>
    <row r="43" spans="2:11" ht="12.75">
      <c r="B43" t="s">
        <v>199</v>
      </c>
      <c r="C43">
        <v>1</v>
      </c>
      <c r="D43">
        <v>2</v>
      </c>
      <c r="E43">
        <v>3</v>
      </c>
      <c r="F43">
        <v>4</v>
      </c>
      <c r="G43">
        <v>5</v>
      </c>
      <c r="H43">
        <v>6</v>
      </c>
      <c r="I43">
        <v>7</v>
      </c>
      <c r="J43">
        <v>8</v>
      </c>
      <c r="K43">
        <v>9</v>
      </c>
    </row>
    <row r="44" spans="2:11" ht="12.75">
      <c r="B44" t="s">
        <v>200</v>
      </c>
      <c r="C44">
        <v>1</v>
      </c>
      <c r="D44">
        <v>2</v>
      </c>
      <c r="E44">
        <v>3</v>
      </c>
      <c r="F44">
        <v>4</v>
      </c>
      <c r="G44">
        <v>5</v>
      </c>
      <c r="H44">
        <v>6</v>
      </c>
      <c r="I44">
        <v>7</v>
      </c>
      <c r="J44">
        <v>8</v>
      </c>
      <c r="K44">
        <v>9</v>
      </c>
    </row>
    <row r="45" spans="2:11" ht="12.75">
      <c r="B45" t="s">
        <v>200</v>
      </c>
      <c r="C45">
        <v>9</v>
      </c>
      <c r="D45">
        <v>8</v>
      </c>
      <c r="E45">
        <v>7</v>
      </c>
      <c r="F45">
        <v>6</v>
      </c>
      <c r="G45">
        <v>5</v>
      </c>
      <c r="H45">
        <v>4</v>
      </c>
      <c r="I45">
        <v>3</v>
      </c>
      <c r="J45">
        <v>2</v>
      </c>
      <c r="K45">
        <v>1</v>
      </c>
    </row>
    <row r="46" ht="12.75">
      <c r="B46" t="s">
        <v>201</v>
      </c>
    </row>
    <row r="47" ht="12.75">
      <c r="B47" t="s">
        <v>202</v>
      </c>
    </row>
    <row r="48" ht="12.75">
      <c r="B48" t="s">
        <v>203</v>
      </c>
    </row>
    <row r="50" ht="13.5" thickBot="1">
      <c r="B50" t="s">
        <v>186</v>
      </c>
    </row>
    <row r="51" spans="2:8" ht="26.25" thickBot="1">
      <c r="B51" s="66" t="s">
        <v>187</v>
      </c>
      <c r="C51" s="67" t="s">
        <v>188</v>
      </c>
      <c r="D51" s="67" t="s">
        <v>189</v>
      </c>
      <c r="E51" s="68" t="s">
        <v>190</v>
      </c>
      <c r="F51" s="67" t="s">
        <v>191</v>
      </c>
      <c r="G51" s="67" t="s">
        <v>192</v>
      </c>
      <c r="H51" s="69" t="s">
        <v>193</v>
      </c>
    </row>
    <row r="52" spans="2:8" ht="13.5" thickBot="1">
      <c r="B52" s="70" t="s">
        <v>194</v>
      </c>
      <c r="C52" s="71">
        <v>1.21</v>
      </c>
      <c r="D52" s="72">
        <v>1.505</v>
      </c>
      <c r="E52" s="73">
        <v>6</v>
      </c>
      <c r="F52" s="73">
        <v>4</v>
      </c>
      <c r="G52" s="73">
        <v>0.3</v>
      </c>
      <c r="H52" s="74">
        <f>F52*G52</f>
        <v>1.2</v>
      </c>
    </row>
    <row r="53" spans="2:8" ht="12.75">
      <c r="B53" s="60" t="s">
        <v>195</v>
      </c>
      <c r="C53" s="75">
        <v>0.61</v>
      </c>
      <c r="D53" s="75">
        <v>1.029</v>
      </c>
      <c r="E53" s="76">
        <v>8</v>
      </c>
      <c r="F53" s="76">
        <v>2</v>
      </c>
      <c r="G53" s="76">
        <v>0.1</v>
      </c>
      <c r="H53" s="77">
        <f>F53*G53</f>
        <v>0.2</v>
      </c>
    </row>
    <row r="54" spans="2:8" ht="12.75">
      <c r="B54" s="78" t="s">
        <v>196</v>
      </c>
      <c r="C54" s="79">
        <v>0.0124</v>
      </c>
      <c r="D54" s="80">
        <v>1.02</v>
      </c>
      <c r="E54" s="81">
        <v>2</v>
      </c>
      <c r="F54" s="81">
        <v>2</v>
      </c>
      <c r="G54" s="81">
        <v>0.2</v>
      </c>
      <c r="H54" s="82">
        <f>F54*G54</f>
        <v>0.4</v>
      </c>
    </row>
    <row r="55" spans="2:8" ht="13.5" thickBot="1">
      <c r="B55" s="63" t="s">
        <v>197</v>
      </c>
      <c r="C55" s="83">
        <v>0.095</v>
      </c>
      <c r="D55" s="83">
        <v>-0.217</v>
      </c>
      <c r="E55" s="64">
        <v>1</v>
      </c>
      <c r="F55" s="64">
        <v>1</v>
      </c>
      <c r="G55" s="64">
        <v>0.4</v>
      </c>
      <c r="H55" s="65">
        <f>F55*G55</f>
        <v>0.4</v>
      </c>
    </row>
    <row r="56" spans="7:8" ht="13.5" thickBot="1">
      <c r="G56" s="84" t="s">
        <v>198</v>
      </c>
      <c r="H56" s="85">
        <f>SUM(H52:H55)</f>
        <v>2.1999999999999997</v>
      </c>
    </row>
  </sheetData>
  <sheetProtection/>
  <mergeCells count="3">
    <mergeCell ref="I15:T15"/>
    <mergeCell ref="B2:I2"/>
    <mergeCell ref="B5:F5"/>
  </mergeCells>
  <hyperlinks>
    <hyperlink ref="D6" r:id="rId1" display="mailto:valdecicontabilidade@ig.com.br"/>
  </hyperlinks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B25"/>
  <sheetViews>
    <sheetView zoomScale="90" zoomScaleNormal="90" zoomScalePageLayoutView="0" workbookViewId="0" topLeftCell="A1">
      <selection activeCell="B21" sqref="B21"/>
    </sheetView>
  </sheetViews>
  <sheetFormatPr defaultColWidth="9.140625" defaultRowHeight="12.75"/>
  <cols>
    <col min="1" max="1" width="2.140625" style="0" customWidth="1"/>
    <col min="2" max="2" width="98.57421875" style="0" customWidth="1"/>
  </cols>
  <sheetData>
    <row r="2" ht="12.75">
      <c r="B2" s="35" t="s">
        <v>4</v>
      </c>
    </row>
    <row r="5" ht="12.75">
      <c r="B5" s="2" t="s">
        <v>144</v>
      </c>
    </row>
    <row r="6" ht="12.75">
      <c r="B6" s="2" t="s">
        <v>145</v>
      </c>
    </row>
    <row r="7" ht="12.75">
      <c r="B7" s="2" t="s">
        <v>146</v>
      </c>
    </row>
    <row r="8" ht="12.75">
      <c r="B8" s="2"/>
    </row>
    <row r="9" ht="12.75">
      <c r="B9" s="2" t="s">
        <v>212</v>
      </c>
    </row>
    <row r="10" ht="12.75">
      <c r="B10" s="2" t="s">
        <v>213</v>
      </c>
    </row>
    <row r="11" ht="12.75">
      <c r="B11" s="2" t="s">
        <v>214</v>
      </c>
    </row>
    <row r="12" ht="12.75">
      <c r="B12" s="2" t="s">
        <v>215</v>
      </c>
    </row>
    <row r="13" ht="12.75">
      <c r="B13" s="2" t="s">
        <v>216</v>
      </c>
    </row>
    <row r="14" ht="12.75">
      <c r="B14" s="2" t="s">
        <v>217</v>
      </c>
    </row>
    <row r="15" ht="12.75">
      <c r="B15" s="2" t="s">
        <v>218</v>
      </c>
    </row>
    <row r="16" ht="12.75">
      <c r="B16" s="2" t="s">
        <v>219</v>
      </c>
    </row>
    <row r="17" ht="12.75">
      <c r="B17" s="2" t="s">
        <v>220</v>
      </c>
    </row>
    <row r="18" ht="12.75">
      <c r="B18" s="2" t="s">
        <v>221</v>
      </c>
    </row>
    <row r="19" ht="12.75">
      <c r="B19" s="2" t="s">
        <v>222</v>
      </c>
    </row>
    <row r="20" ht="12.75">
      <c r="B20" s="2" t="s">
        <v>223</v>
      </c>
    </row>
    <row r="21" ht="12.75">
      <c r="B21" s="2" t="s">
        <v>224</v>
      </c>
    </row>
    <row r="24" ht="12.75">
      <c r="B24" s="41" t="s">
        <v>154</v>
      </c>
    </row>
    <row r="25" ht="12.75">
      <c r="B25" s="41" t="s">
        <v>153</v>
      </c>
    </row>
  </sheetData>
  <sheetProtection/>
  <printOptions/>
  <pageMargins left="0.787401575" right="0.787401575" top="0.984251969" bottom="0.984251969" header="0.492125985" footer="0.492125985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Valdeci Medeiros Contabildade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Analise</dc:title>
  <dc:subject/>
  <dc:creator>ALTEMAR</dc:creator>
  <cp:keywords/>
  <dc:description/>
  <cp:lastModifiedBy>ALTEMAR</cp:lastModifiedBy>
  <cp:lastPrinted>2002-03-22T23:10:57Z</cp:lastPrinted>
  <dcterms:created xsi:type="dcterms:W3CDTF">2002-02-28T17:38:25Z</dcterms:created>
  <dcterms:modified xsi:type="dcterms:W3CDTF">2013-12-10T17:31:51Z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